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772BECF0-2AF6-448B-B534-1CE6136A4801}" xr6:coauthVersionLast="45" xr6:coauthVersionMax="45" xr10:uidLastSave="{00000000-0000-0000-0000-000000000000}"/>
  <bookViews>
    <workbookView xWindow="-108" yWindow="-108" windowWidth="23256" windowHeight="12576" tabRatio="915" activeTab="4" xr2:uid="{00000000-000D-0000-FFFF-FFFF00000000}"/>
  </bookViews>
  <sheets>
    <sheet name="Cover" sheetId="5" r:id="rId1"/>
    <sheet name="IS" sheetId="2" r:id="rId2"/>
    <sheet name="BS" sheetId="1" r:id="rId3"/>
    <sheet name="CFS" sheetId="3" r:id="rId4"/>
    <sheet name="отчет за ск" sheetId="3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F28" i="35" l="1"/>
  <c r="F27" i="35"/>
  <c r="F26" i="35"/>
  <c r="E26" i="35"/>
  <c r="D26" i="35"/>
  <c r="C26" i="35"/>
  <c r="F24" i="35"/>
  <c r="F23" i="35"/>
  <c r="E22" i="35"/>
  <c r="C22" i="35"/>
  <c r="D19" i="35"/>
  <c r="D30" i="35" s="1"/>
  <c r="F17" i="35"/>
  <c r="F16" i="35"/>
  <c r="E15" i="35"/>
  <c r="D15" i="35"/>
  <c r="C15" i="35"/>
  <c r="F15" i="35" s="1"/>
  <c r="F13" i="35"/>
  <c r="F12" i="35"/>
  <c r="E11" i="35"/>
  <c r="E19" i="35" s="1"/>
  <c r="E30" i="35" s="1"/>
  <c r="C11" i="35"/>
  <c r="C19" i="35" s="1"/>
  <c r="C30" i="35" s="1"/>
  <c r="F8" i="35"/>
  <c r="F22" i="35" l="1"/>
  <c r="F11" i="35"/>
  <c r="F19" i="35" s="1"/>
  <c r="G19" i="35" l="1"/>
  <c r="F30" i="35"/>
  <c r="D40" i="1" l="1"/>
  <c r="D42" i="1" l="1"/>
  <c r="D16" i="1"/>
  <c r="F8" i="3" l="1"/>
  <c r="F9" i="3" s="1"/>
  <c r="F11" i="3" l="1"/>
  <c r="D12" i="3" l="1"/>
  <c r="D11" i="3"/>
  <c r="D19" i="3"/>
  <c r="D18" i="3"/>
  <c r="D14" i="3"/>
  <c r="D13" i="3"/>
  <c r="D8" i="3"/>
  <c r="D17" i="3"/>
  <c r="F13" i="2" l="1"/>
  <c r="D11" i="1" l="1"/>
  <c r="D9" i="3" l="1"/>
  <c r="D37" i="1" l="1"/>
  <c r="F16" i="3" l="1"/>
  <c r="F20" i="3" s="1"/>
  <c r="F37" i="1" l="1"/>
  <c r="D16" i="3" l="1"/>
  <c r="D20" i="3" s="1"/>
  <c r="F31" i="2" l="1"/>
  <c r="F35" i="2" s="1"/>
  <c r="D31" i="2"/>
  <c r="D35" i="2" s="1"/>
  <c r="D13" i="1" l="1"/>
  <c r="D16" i="2" l="1"/>
  <c r="D30" i="3" l="1"/>
  <c r="D25" i="3"/>
  <c r="F30" i="3"/>
  <c r="F25" i="3"/>
  <c r="F16" i="2"/>
  <c r="F32" i="3" l="1"/>
  <c r="F36" i="3" s="1"/>
  <c r="D32" i="3"/>
  <c r="D36" i="3" l="1"/>
  <c r="D39" i="3" s="1"/>
  <c r="F39" i="3"/>
  <c r="D20" i="2"/>
  <c r="F20" i="2"/>
  <c r="D44" i="1"/>
  <c r="D46" i="1" s="1"/>
  <c r="D20" i="1"/>
  <c r="F44" i="1"/>
  <c r="F46" i="1" s="1"/>
  <c r="F31" i="1"/>
  <c r="F20" i="1"/>
  <c r="F13" i="1"/>
  <c r="G43" i="3" l="1"/>
  <c r="F22" i="2"/>
  <c r="F48" i="1"/>
  <c r="F22" i="1"/>
  <c r="D22" i="2"/>
  <c r="D22" i="1"/>
  <c r="F50" i="1" l="1"/>
  <c r="D26" i="2"/>
  <c r="F26" i="2"/>
  <c r="F37" i="2" s="1"/>
  <c r="D37" i="2" l="1"/>
  <c r="D30" i="1"/>
  <c r="D31" i="1" s="1"/>
  <c r="D48" i="1" s="1"/>
  <c r="D50" i="1" l="1"/>
  <c r="H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 баланса е Неразпределена печалба. И тук да е така.</t>
        </r>
      </text>
    </comment>
  </commentList>
</comments>
</file>

<file path=xl/sharedStrings.xml><?xml version="1.0" encoding="utf-8"?>
<sst xmlns="http://schemas.openxmlformats.org/spreadsheetml/2006/main" count="169" uniqueCount="128">
  <si>
    <t>АКТИВИ</t>
  </si>
  <si>
    <t>Нетекущи активи</t>
  </si>
  <si>
    <t>Имоти, машини и съоръжения</t>
  </si>
  <si>
    <t>Нематериални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</si>
  <si>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</si>
  <si>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</si>
  <si>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</si>
  <si>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</si>
  <si>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</si>
  <si>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Разходи за бъдещи периоди</t>
  </si>
  <si>
    <t>ОБЩО АКТИВИ</t>
  </si>
  <si>
    <t>Акционерен капитал</t>
  </si>
  <si>
    <t>Други резерви</t>
  </si>
  <si>
    <t>Финансов резултат от текущия период</t>
  </si>
  <si>
    <t>Търговски и други задължения</t>
  </si>
  <si>
    <t>Задължения към персонала</t>
  </si>
  <si>
    <t>Данъчни задължения</t>
  </si>
  <si>
    <t>Константин Константинов</t>
  </si>
  <si>
    <t>БЪЛГАРСКА НЕЗАВИСИМА ЕНЕРГИЙНА БОРСА ЕАД</t>
  </si>
  <si>
    <t>Приложения</t>
  </si>
  <si>
    <t>BGN '000</t>
  </si>
  <si>
    <t>31 декември 2019</t>
  </si>
  <si>
    <t>СОБСТВЕН КАПИТАЛ И ПАСИВИ</t>
  </si>
  <si>
    <t>СОБСТВЕН КАПИТАЛ</t>
  </si>
  <si>
    <t>ПАСИВИ</t>
  </si>
  <si>
    <t>ОБЩО ПАСИВИ</t>
  </si>
  <si>
    <t>ОБЩО СОБСТВЕН КАПИТАЛ И ПАСИВИ</t>
  </si>
  <si>
    <t>Албена Кокова</t>
  </si>
  <si>
    <t>Други оперативни доходи от дейността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</si>
  <si>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</si>
  <si>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</si>
  <si>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</si>
  <si>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</si>
  <si>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5,6</t>
  </si>
  <si>
    <t>Други разходи</t>
  </si>
  <si>
    <t>Финансови приходи</t>
  </si>
  <si>
    <t>Финансови разходи</t>
  </si>
  <si>
    <t>BGN'000</t>
  </si>
  <si>
    <t>2019 г.</t>
  </si>
  <si>
    <t>Печалба/(Загуба) от оперативна дейност</t>
  </si>
  <si>
    <t>Печалба/(Загуба) преди данъци</t>
  </si>
  <si>
    <t>Нетна печалба/(загуба) за годината</t>
  </si>
  <si>
    <t>Разход за данък върху печалбата</t>
  </si>
  <si>
    <t>ОТЧЕТ ЗА ВСЕОБХВАТНИЯ ДОХОД</t>
  </si>
  <si>
    <t>ОТЧЕТ ЗА ФИНАНСОВОТО СЪСТОЯНИЕ</t>
  </si>
  <si>
    <t>Изпълнителен директор:</t>
  </si>
  <si>
    <t xml:space="preserve">                                            (Константин Константинов)</t>
  </si>
  <si>
    <t>Главен счетоводител (съставител):</t>
  </si>
  <si>
    <t xml:space="preserve">                                                                    (Албена Кокова)</t>
  </si>
  <si>
    <t xml:space="preserve">ОТЧЕТ ЗА ПАРИЧНИТЕ ПОТОЦИ </t>
  </si>
  <si>
    <t>Парични потоци от оперативна дейност</t>
  </si>
  <si>
    <t>Постъпления от продажби, в т.ч.:</t>
  </si>
  <si>
    <t xml:space="preserve">   Постъпления от продажби на електроенергия</t>
  </si>
  <si>
    <t xml:space="preserve">   Постъпления от такси</t>
  </si>
  <si>
    <t xml:space="preserve">Плащания към доставчици за електроенергия </t>
  </si>
  <si>
    <t xml:space="preserve">Плащания към доставчици </t>
  </si>
  <si>
    <t>Плащания към персонал и осигурителни институции</t>
  </si>
  <si>
    <t xml:space="preserve">    Постъпления от депозити</t>
  </si>
  <si>
    <t xml:space="preserve">    Други плащания за оперативна дейност</t>
  </si>
  <si>
    <t>Нетни парични потоци от оперативната дейност</t>
  </si>
  <si>
    <t>Парични потоци от инвестиционна дейност</t>
  </si>
  <si>
    <t>Плащания за имоти, машини и съоръжения и нематериални активи</t>
  </si>
  <si>
    <t>Плащания за нематериални активи</t>
  </si>
  <si>
    <t>Нетни парични потоци от инвестиционна дейност</t>
  </si>
  <si>
    <t>Парични потоци от финансова дейност</t>
  </si>
  <si>
    <t>Изплатени дивиденти</t>
  </si>
  <si>
    <t>Нетни парични потоци от финансова дейност</t>
  </si>
  <si>
    <t>Парични средства на 1 януари</t>
  </si>
  <si>
    <t>Нетно увеличение/(намаление) на паричните средства и паричните еквиваленти</t>
  </si>
  <si>
    <t>Други (плащания)/постъпления, нетно, в т.ч.:</t>
  </si>
  <si>
    <t xml:space="preserve">    Плащания по възстановени депозити</t>
  </si>
  <si>
    <t>Общо собствен капитал</t>
  </si>
  <si>
    <t>Неразпределена печалба</t>
  </si>
  <si>
    <t>Име на дружеството:</t>
  </si>
  <si>
    <t>Надзорен съвет:</t>
  </si>
  <si>
    <t>Управителен съвет:</t>
  </si>
  <si>
    <t xml:space="preserve"> </t>
  </si>
  <si>
    <t xml:space="preserve">Главен счетоводител: </t>
  </si>
  <si>
    <t>Адрес на управление:</t>
  </si>
  <si>
    <t>Обслужващи банки:</t>
  </si>
  <si>
    <t>Одитор:</t>
  </si>
  <si>
    <t>АФА ООД</t>
  </si>
  <si>
    <t>гр. София 1000</t>
  </si>
  <si>
    <t>Приходи от договори с клиенти</t>
  </si>
  <si>
    <t>Платени / Възстановени данъци върху печалбата</t>
  </si>
  <si>
    <t>Платени / Възстановени данъци (без данъци върху печалбата)</t>
  </si>
  <si>
    <t>Задължения към свързани лица</t>
  </si>
  <si>
    <t>-</t>
  </si>
  <si>
    <t>бул. "Васил Левски" №138</t>
  </si>
  <si>
    <t>Финансиране</t>
  </si>
  <si>
    <t>Правителствени финансирания</t>
  </si>
  <si>
    <t xml:space="preserve">Компоненти, които няма да бъдат рекласифицирани в печалбата или загубата  </t>
  </si>
  <si>
    <t>Последващи оценки на пасиви/ активи на пенсионни планове с дефинирани доходи</t>
  </si>
  <si>
    <t>Данък върху дохода,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</si>
  <si>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  </t>
  </si>
  <si>
    <t xml:space="preserve">Друг всеобхватен доход за годината, нетно от данъци  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</si>
  <si>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</si>
  <si>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Нетекущи задължения</t>
  </si>
  <si>
    <t>Текущи задължения</t>
  </si>
  <si>
    <t>Задължения към персонала при пенсиониране</t>
  </si>
  <si>
    <t>Дългосрочни предплатени разходи</t>
  </si>
  <si>
    <t>Текуща част на дългосрочни предплатени разходи</t>
  </si>
  <si>
    <t>2020 г.</t>
  </si>
  <si>
    <t>Задължения по лизинг</t>
  </si>
  <si>
    <t>30 юни 2020</t>
  </si>
  <si>
    <t>за годината, завършваща на 30 юни 2020 година</t>
  </si>
  <si>
    <t>към 30 юни 2020 година</t>
  </si>
  <si>
    <t>към 30.06.2020г.</t>
  </si>
  <si>
    <t>Финансов директор:</t>
  </si>
  <si>
    <t xml:space="preserve">                                            (Северин Въртигов)</t>
  </si>
  <si>
    <t>Парични средства и парични еквиваленти на 30 юни 2020</t>
  </si>
  <si>
    <t xml:space="preserve">Основен акционерен капитал </t>
  </si>
  <si>
    <t xml:space="preserve">Други резерви </t>
  </si>
  <si>
    <t>Натрупани печалби и загуби</t>
  </si>
  <si>
    <t xml:space="preserve"> BGN'000</t>
  </si>
  <si>
    <t>Салдо на 1 януари 2019 година</t>
  </si>
  <si>
    <t>Промени в собствения капитал за 2019 година</t>
  </si>
  <si>
    <t xml:space="preserve">Разпределение на печалбата за:               </t>
  </si>
  <si>
    <t xml:space="preserve"> * дивиденти</t>
  </si>
  <si>
    <t xml:space="preserve"> * допълнителен резерв</t>
  </si>
  <si>
    <t xml:space="preserve">Общ всеобхватен доход за годината, в т.ч.: </t>
  </si>
  <si>
    <t>* нетна печалба за годината</t>
  </si>
  <si>
    <t>* други компоненти на всеобхватния доход, нетно от данъци</t>
  </si>
  <si>
    <t>Салдо на 31 декември  2019 година</t>
  </si>
  <si>
    <t>Промени в собствения капитал за 2020 година</t>
  </si>
  <si>
    <t>към 30 юни 2020г.</t>
  </si>
  <si>
    <t>Салдо на 30 юни 2020 година</t>
  </si>
  <si>
    <t xml:space="preserve">ОТЧЕТ ЗА ПРОМЕНИТЕ В СОБСТВЕНИЯ КАПИТАЛ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</si>
</sst>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OpalB"/>
    </font>
    <font>
      <sz val="10"/>
      <name val="Arial"/>
      <family val="2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rgb="FF000000"/>
      <name val="Times New Roman"/>
      <family val="1"/>
      <charset val="204"/>
    </font>
    <font>
      <sz val="10"/>
      <name val="Hebar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OpalB"/>
      <charset val="204"/>
    </font>
    <font>
      <b/>
      <sz val="11"/>
      <name val="All Times New Roman"/>
      <family val="1"/>
      <charset val="204"/>
    </font>
    <font>
      <sz val="10"/>
      <name val="Hebar"/>
    </font>
    <font>
      <sz val="11"/>
      <name val="All Times New Roman"/>
      <family val="1"/>
      <charset val="204"/>
    </font>
    <font>
      <b/>
      <i/>
      <sz val="11"/>
      <name val="All Times New Roman"/>
      <family val="1"/>
      <charset val="204"/>
    </font>
    <font>
      <i/>
      <sz val="11"/>
      <name val="All Times New Roman"/>
      <family val="1"/>
      <charset val="204"/>
    </font>
    <font>
      <sz val="11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" fillId="0" borderId="0"/>
    <xf numFmtId="165" fontId="4" fillId="0" borderId="0" applyFont="0" applyFill="0" applyBorder="0" applyAlignment="0" applyProtection="0"/>
    <xf numFmtId="0" fontId="1" fillId="0" borderId="0"/>
    <xf numFmtId="0" fontId="26" fillId="0" borderId="0"/>
    <xf numFmtId="0" fontId="28" fillId="0" borderId="0"/>
    <xf numFmtId="0" fontId="2" fillId="0" borderId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8" fillId="0" borderId="0"/>
  </cellStyleXfs>
  <cellXfs count="179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 wrapText="1"/>
    </xf>
    <xf numFmtId="0" fontId="10" fillId="0" borderId="0" xfId="0" applyFont="1"/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14" fontId="9" fillId="0" borderId="0" xfId="0" quotePrefix="1" applyNumberFormat="1" applyFont="1" applyFill="1" applyAlignment="1">
      <alignment horizontal="right" vertical="center" wrapText="1"/>
    </xf>
    <xf numFmtId="164" fontId="7" fillId="0" borderId="0" xfId="2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3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166" fontId="9" fillId="0" borderId="3" xfId="1" applyNumberFormat="1" applyFont="1" applyFill="1" applyBorder="1" applyAlignment="1">
      <alignment vertical="center"/>
    </xf>
    <xf numFmtId="166" fontId="13" fillId="0" borderId="4" xfId="1" applyNumberFormat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vertical="center"/>
    </xf>
    <xf numFmtId="166" fontId="9" fillId="0" borderId="4" xfId="1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15" fillId="0" borderId="2" xfId="1" applyFont="1" applyFill="1" applyBorder="1" applyAlignment="1">
      <alignment horizontal="center"/>
    </xf>
    <xf numFmtId="165" fontId="15" fillId="0" borderId="2" xfId="1" applyFon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166" fontId="15" fillId="0" borderId="0" xfId="1" applyNumberFormat="1" applyFont="1" applyFill="1" applyAlignment="1">
      <alignment wrapText="1"/>
    </xf>
    <xf numFmtId="0" fontId="16" fillId="0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64" fontId="16" fillId="0" borderId="4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0" fontId="13" fillId="0" borderId="0" xfId="4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9" fillId="0" borderId="3" xfId="6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2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0" xfId="2" applyFont="1" applyAlignment="1">
      <alignment vertical="center"/>
    </xf>
    <xf numFmtId="0" fontId="19" fillId="0" borderId="0" xfId="0" applyFont="1"/>
    <xf numFmtId="166" fontId="19" fillId="0" borderId="0" xfId="9" applyNumberFormat="1" applyFont="1"/>
    <xf numFmtId="165" fontId="7" fillId="0" borderId="0" xfId="0" applyNumberFormat="1" applyFont="1"/>
    <xf numFmtId="0" fontId="20" fillId="0" borderId="0" xfId="10" applyFont="1" applyFill="1" applyAlignment="1">
      <alignment horizontal="center"/>
    </xf>
    <xf numFmtId="166" fontId="20" fillId="0" borderId="0" xfId="11" applyNumberFormat="1" applyFont="1" applyFill="1" applyAlignment="1">
      <alignment horizontal="right"/>
    </xf>
    <xf numFmtId="166" fontId="20" fillId="0" borderId="0" xfId="11" applyNumberFormat="1" applyFont="1" applyFill="1" applyBorder="1" applyAlignment="1">
      <alignment horizontal="right"/>
    </xf>
    <xf numFmtId="0" fontId="21" fillId="0" borderId="0" xfId="10" applyFont="1"/>
    <xf numFmtId="0" fontId="1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6" fontId="17" fillId="0" borderId="0" xfId="1" applyNumberFormat="1" applyFont="1" applyFill="1" applyAlignment="1">
      <alignment horizontal="right" vertical="center"/>
    </xf>
    <xf numFmtId="166" fontId="10" fillId="0" borderId="0" xfId="1" applyNumberFormat="1" applyFont="1" applyFill="1" applyAlignment="1">
      <alignment vertical="center"/>
    </xf>
    <xf numFmtId="0" fontId="10" fillId="0" borderId="0" xfId="0" applyFont="1" applyFill="1"/>
    <xf numFmtId="0" fontId="12" fillId="0" borderId="0" xfId="0" applyFont="1" applyFill="1" applyAlignment="1">
      <alignment vertical="center" wrapText="1"/>
    </xf>
    <xf numFmtId="166" fontId="12" fillId="0" borderId="0" xfId="1" applyNumberFormat="1" applyFont="1" applyFill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right" vertical="center" wrapText="1"/>
    </xf>
    <xf numFmtId="166" fontId="12" fillId="0" borderId="0" xfId="1" applyNumberFormat="1" applyFont="1" applyFill="1" applyAlignment="1">
      <alignment horizontal="right" vertical="center" wrapText="1"/>
    </xf>
    <xf numFmtId="0" fontId="10" fillId="0" borderId="0" xfId="0" applyFont="1" applyFill="1" applyBorder="1"/>
    <xf numFmtId="166" fontId="17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vertical="center"/>
    </xf>
    <xf numFmtId="164" fontId="22" fillId="0" borderId="0" xfId="0" applyNumberFormat="1" applyFont="1" applyFill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6" fontId="13" fillId="0" borderId="0" xfId="1" applyNumberFormat="1" applyFont="1" applyFill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0" xfId="8" applyNumberFormat="1" applyFont="1" applyFill="1" applyBorder="1" applyAlignment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8" applyNumberFormat="1" applyFont="1" applyFill="1" applyBorder="1" applyAlignment="1"/>
    <xf numFmtId="164" fontId="15" fillId="0" borderId="4" xfId="8" applyNumberFormat="1" applyFont="1" applyFill="1" applyBorder="1" applyAlignment="1"/>
    <xf numFmtId="166" fontId="15" fillId="0" borderId="3" xfId="8" applyNumberFormat="1" applyFont="1" applyFill="1" applyBorder="1" applyAlignment="1"/>
    <xf numFmtId="0" fontId="15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/>
    <xf numFmtId="3" fontId="10" fillId="0" borderId="0" xfId="0" applyNumberFormat="1" applyFont="1"/>
    <xf numFmtId="0" fontId="13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166" fontId="13" fillId="0" borderId="0" xfId="1" applyNumberFormat="1" applyFont="1" applyFill="1" applyBorder="1" applyAlignment="1">
      <alignment horizontal="right" vertical="center" wrapText="1"/>
    </xf>
    <xf numFmtId="166" fontId="14" fillId="0" borderId="0" xfId="1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66" fontId="10" fillId="0" borderId="0" xfId="1" applyNumberFormat="1" applyFont="1" applyFill="1" applyAlignment="1">
      <alignment horizontal="right" vertical="center"/>
    </xf>
    <xf numFmtId="166" fontId="10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/>
    </xf>
    <xf numFmtId="166" fontId="10" fillId="0" borderId="0" xfId="1" applyNumberFormat="1" applyFont="1" applyFill="1" applyAlignment="1"/>
    <xf numFmtId="0" fontId="11" fillId="0" borderId="0" xfId="0" applyFont="1" applyFill="1" applyAlignment="1">
      <alignment horizontal="right" vertical="center"/>
    </xf>
    <xf numFmtId="166" fontId="11" fillId="0" borderId="0" xfId="1" applyNumberFormat="1" applyFont="1" applyFill="1" applyAlignment="1">
      <alignment horizontal="right" vertical="center"/>
    </xf>
    <xf numFmtId="0" fontId="21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164" fontId="21" fillId="0" borderId="3" xfId="13" applyNumberFormat="1" applyFont="1" applyFill="1" applyBorder="1" applyAlignment="1">
      <alignment horizontal="right" vertical="center"/>
    </xf>
    <xf numFmtId="164" fontId="21" fillId="0" borderId="0" xfId="3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164" fontId="11" fillId="0" borderId="3" xfId="0" applyNumberFormat="1" applyFont="1" applyFill="1" applyBorder="1"/>
    <xf numFmtId="166" fontId="12" fillId="0" borderId="3" xfId="1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 applyAlignment="1">
      <alignment horizontal="right"/>
    </xf>
    <xf numFmtId="166" fontId="10" fillId="0" borderId="0" xfId="1" applyNumberFormat="1" applyFont="1" applyFill="1" applyBorder="1"/>
    <xf numFmtId="0" fontId="6" fillId="0" borderId="0" xfId="3" applyFont="1" applyFill="1" applyAlignment="1">
      <alignment horizontal="left" vertical="center" wrapText="1"/>
    </xf>
    <xf numFmtId="164" fontId="10" fillId="0" borderId="0" xfId="0" applyNumberFormat="1" applyFont="1"/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2" xfId="2" applyFont="1" applyBorder="1" applyAlignment="1">
      <alignment vertical="center"/>
    </xf>
    <xf numFmtId="0" fontId="27" fillId="0" borderId="0" xfId="2" applyFont="1" applyAlignment="1">
      <alignment horizontal="left" vertical="center"/>
    </xf>
    <xf numFmtId="0" fontId="27" fillId="0" borderId="2" xfId="2" applyFont="1" applyBorder="1" applyAlignment="1">
      <alignment horizontal="left" vertical="center"/>
    </xf>
    <xf numFmtId="0" fontId="29" fillId="0" borderId="0" xfId="14" applyFont="1" applyAlignment="1">
      <alignment vertical="top"/>
    </xf>
    <xf numFmtId="0" fontId="27" fillId="0" borderId="0" xfId="3" applyFont="1" applyAlignment="1">
      <alignment horizontal="left" vertical="center"/>
    </xf>
    <xf numFmtId="0" fontId="29" fillId="0" borderId="0" xfId="15" applyFont="1" applyAlignment="1">
      <alignment horizontal="left" vertical="center"/>
    </xf>
    <xf numFmtId="0" fontId="29" fillId="0" borderId="0" xfId="2" applyFont="1" applyAlignment="1">
      <alignment vertical="center"/>
    </xf>
    <xf numFmtId="0" fontId="29" fillId="0" borderId="0" xfId="14" applyFont="1"/>
    <xf numFmtId="0" fontId="30" fillId="0" borderId="0" xfId="14" applyFont="1" applyAlignment="1">
      <alignment horizontal="right" vertical="top"/>
    </xf>
    <xf numFmtId="0" fontId="27" fillId="0" borderId="0" xfId="14" applyFont="1" applyAlignment="1">
      <alignment horizontal="right" vertical="top" wrapText="1"/>
    </xf>
    <xf numFmtId="0" fontId="29" fillId="0" borderId="0" xfId="15" applyFont="1"/>
    <xf numFmtId="0" fontId="27" fillId="0" borderId="0" xfId="2" applyFont="1" applyAlignment="1">
      <alignment horizontal="right" vertical="center"/>
    </xf>
    <xf numFmtId="0" fontId="29" fillId="0" borderId="0" xfId="14" applyFont="1" applyAlignment="1" applyProtection="1">
      <alignment vertical="top"/>
      <protection locked="0"/>
    </xf>
    <xf numFmtId="0" fontId="30" fillId="0" borderId="0" xfId="15" applyFont="1" applyAlignment="1">
      <alignment horizontal="right"/>
    </xf>
    <xf numFmtId="0" fontId="27" fillId="0" borderId="0" xfId="14" applyFont="1" applyAlignment="1">
      <alignment vertical="center"/>
    </xf>
    <xf numFmtId="164" fontId="27" fillId="0" borderId="0" xfId="16" applyNumberFormat="1" applyFont="1" applyFill="1" applyBorder="1" applyAlignment="1" applyProtection="1">
      <alignment horizontal="right" vertical="center"/>
    </xf>
    <xf numFmtId="164" fontId="27" fillId="0" borderId="5" xfId="16" applyNumberFormat="1" applyFont="1" applyFill="1" applyBorder="1" applyAlignment="1" applyProtection="1">
      <alignment horizontal="right" vertical="center"/>
    </xf>
    <xf numFmtId="164" fontId="29" fillId="0" borderId="0" xfId="16" applyNumberFormat="1" applyFont="1" applyFill="1" applyBorder="1" applyAlignment="1">
      <alignment vertical="center"/>
    </xf>
    <xf numFmtId="164" fontId="29" fillId="0" borderId="0" xfId="16" applyNumberFormat="1" applyFont="1" applyFill="1" applyAlignment="1">
      <alignment vertical="center"/>
    </xf>
    <xf numFmtId="0" fontId="30" fillId="0" borderId="0" xfId="14" applyFont="1" applyAlignment="1">
      <alignment vertical="center"/>
    </xf>
    <xf numFmtId="0" fontId="29" fillId="0" borderId="0" xfId="14" applyFont="1" applyAlignment="1">
      <alignment vertical="center"/>
    </xf>
    <xf numFmtId="164" fontId="29" fillId="0" borderId="0" xfId="16" applyNumberFormat="1" applyFont="1" applyFill="1" applyBorder="1" applyAlignment="1" applyProtection="1">
      <alignment horizontal="right" vertical="center"/>
    </xf>
    <xf numFmtId="164" fontId="29" fillId="0" borderId="2" xfId="16" applyNumberFormat="1" applyFont="1" applyFill="1" applyBorder="1" applyAlignment="1" applyProtection="1">
      <alignment horizontal="right" vertical="center"/>
    </xf>
    <xf numFmtId="0" fontId="31" fillId="0" borderId="0" xfId="14" applyFont="1" applyAlignment="1">
      <alignment vertical="center"/>
    </xf>
    <xf numFmtId="164" fontId="31" fillId="0" borderId="0" xfId="16" applyNumberFormat="1" applyFont="1" applyFill="1" applyBorder="1" applyAlignment="1" applyProtection="1">
      <alignment horizontal="right" vertical="center"/>
    </xf>
    <xf numFmtId="164" fontId="27" fillId="0" borderId="2" xfId="16" applyNumberFormat="1" applyFont="1" applyFill="1" applyBorder="1" applyAlignment="1" applyProtection="1">
      <alignment horizontal="right" vertical="center"/>
    </xf>
    <xf numFmtId="164" fontId="29" fillId="0" borderId="0" xfId="14" applyNumberFormat="1" applyFont="1" applyAlignment="1">
      <alignment vertical="top"/>
    </xf>
    <xf numFmtId="166" fontId="12" fillId="0" borderId="0" xfId="17" applyNumberFormat="1" applyFont="1" applyBorder="1" applyAlignment="1">
      <alignment horizontal="right" vertical="center"/>
    </xf>
    <xf numFmtId="164" fontId="31" fillId="0" borderId="0" xfId="17" applyNumberFormat="1" applyFont="1" applyFill="1" applyAlignment="1">
      <alignment horizontal="right" vertical="center"/>
    </xf>
    <xf numFmtId="0" fontId="29" fillId="0" borderId="0" xfId="18" applyFont="1"/>
    <xf numFmtId="164" fontId="29" fillId="0" borderId="0" xfId="18" applyNumberFormat="1" applyFont="1" applyAlignment="1">
      <alignment horizontal="center"/>
    </xf>
    <xf numFmtId="164" fontId="29" fillId="0" borderId="0" xfId="15" applyNumberFormat="1" applyFont="1"/>
    <xf numFmtId="0" fontId="31" fillId="0" borderId="0" xfId="18" applyFont="1"/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29" fillId="0" borderId="0" xfId="18" applyFont="1" applyAlignment="1">
      <alignment horizontal="center"/>
    </xf>
    <xf numFmtId="0" fontId="14" fillId="0" borderId="0" xfId="0" applyFont="1" applyAlignment="1">
      <alignment vertical="center" wrapText="1"/>
    </xf>
    <xf numFmtId="0" fontId="5" fillId="0" borderId="0" xfId="3" applyFont="1" applyFill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27" fillId="0" borderId="0" xfId="15" applyFont="1" applyAlignment="1">
      <alignment horizontal="right" vertical="center" wrapText="1"/>
    </xf>
  </cellXfs>
  <cellStyles count="19">
    <cellStyle name="Comma" xfId="1" builtinId="3"/>
    <cellStyle name="Comma 2" xfId="8" xr:uid="{00000000-0005-0000-0000-000001000000}"/>
    <cellStyle name="Comma 2 2" xfId="11" xr:uid="{00000000-0005-0000-0000-000002000000}"/>
    <cellStyle name="Comma 3" xfId="9" xr:uid="{00000000-0005-0000-0000-000003000000}"/>
    <cellStyle name="Comma 3 2" xfId="16" xr:uid="{00000000-0005-0000-0000-000004000000}"/>
    <cellStyle name="Comma 4" xfId="17" xr:uid="{00000000-0005-0000-0000-000005000000}"/>
    <cellStyle name="Normal" xfId="0" builtinId="0"/>
    <cellStyle name="Normal 2" xfId="3" xr:uid="{00000000-0005-0000-0000-000007000000}"/>
    <cellStyle name="Normal 2 2" xfId="5" xr:uid="{00000000-0005-0000-0000-000008000000}"/>
    <cellStyle name="Normal 2 2 2" xfId="7" xr:uid="{00000000-0005-0000-0000-000009000000}"/>
    <cellStyle name="Normal 3" xfId="15" xr:uid="{00000000-0005-0000-0000-00000A000000}"/>
    <cellStyle name="Normal 5" xfId="12" xr:uid="{00000000-0005-0000-0000-00000B000000}"/>
    <cellStyle name="Normal_BAL" xfId="2" xr:uid="{00000000-0005-0000-0000-00000C000000}"/>
    <cellStyle name="Normal_Financial statements 2000 Alcomet" xfId="18" xr:uid="{00000000-0005-0000-0000-00000D000000}"/>
    <cellStyle name="Normal_Financial statements 2000 Alcomet 2" xfId="10" xr:uid="{00000000-0005-0000-0000-00000E000000}"/>
    <cellStyle name="Normal_Financial statements_bg model 2002" xfId="14" xr:uid="{00000000-0005-0000-0000-00000F000000}"/>
    <cellStyle name="Normal_FS_SOPHARMA_2005 (2)" xfId="6" xr:uid="{00000000-0005-0000-0000-000010000000}"/>
    <cellStyle name="Normal_P&amp;L" xfId="13" xr:uid="{00000000-0005-0000-0000-000011000000}"/>
    <cellStyle name="Normal_Sheet2" xfId="4" xr:uid="{00000000-0005-0000-0000-00001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2131695</xdr:colOff>
      <xdr:row>0</xdr:row>
      <xdr:rowOff>0</xdr:rowOff>
    </xdr:from>
    <xdr:to>
      <xdr:col>0</xdr:col>
      <xdr:colOff>3655222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42DEC7B-D058-4D43-97DF-33CD74EE1ED8}"/>
            </a:ext>
          </a:extLst>
        </xdr:cNvPr>
        <xdr:cNvSpPr txBox="1">
          <a:spLocks noChangeArrowheads="1"/>
        </xdr:cNvSpPr>
      </xdr:nvSpPr>
      <xdr:spPr bwMode="auto">
        <a:xfrm>
          <a:off x="2131695" y="0"/>
          <a:ext cx="15235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3782695" cy="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008A1D1-EC53-4EE1-ACC1-95F05F783FB3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378269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Димитрина Иванова</a:t>
          </a:r>
        </a:p>
      </xdr:txBody>
    </xdr:sp>
    <xdr:clientData/>
  </xdr:oneCellAnchor>
  <xdr:twoCellAnchor editAs="oneCell">
    <xdr:from>
      <xdr:col>0</xdr:col>
      <xdr:colOff>2167890</xdr:colOff>
      <xdr:row>7</xdr:row>
      <xdr:rowOff>0</xdr:rowOff>
    </xdr:from>
    <xdr:to>
      <xdr:col>3</xdr:col>
      <xdr:colOff>476142</xdr:colOff>
      <xdr:row>7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59569AC-E5C3-47C0-95EE-B1BA7106AF0A}"/>
            </a:ext>
          </a:extLst>
        </xdr:cNvPr>
        <xdr:cNvSpPr txBox="1">
          <a:spLocks noChangeArrowheads="1"/>
        </xdr:cNvSpPr>
      </xdr:nvSpPr>
      <xdr:spPr bwMode="auto">
        <a:xfrm>
          <a:off x="2167890" y="1952625"/>
          <a:ext cx="34178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twoCellAnchor editAs="oneCell">
    <xdr:from>
      <xdr:col>0</xdr:col>
      <xdr:colOff>2172335</xdr:colOff>
      <xdr:row>37</xdr:row>
      <xdr:rowOff>0</xdr:rowOff>
    </xdr:from>
    <xdr:to>
      <xdr:col>2</xdr:col>
      <xdr:colOff>756842</xdr:colOff>
      <xdr:row>37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FB9D6A6-1614-442B-90D7-EA566A45B2B5}"/>
            </a:ext>
          </a:extLst>
        </xdr:cNvPr>
        <xdr:cNvSpPr txBox="1">
          <a:spLocks noChangeArrowheads="1"/>
        </xdr:cNvSpPr>
      </xdr:nvSpPr>
      <xdr:spPr bwMode="auto">
        <a:xfrm>
          <a:off x="2172335" y="7581900"/>
          <a:ext cx="2847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twoCellAnchor editAs="oneCell">
    <xdr:from>
      <xdr:col>0</xdr:col>
      <xdr:colOff>2135505</xdr:colOff>
      <xdr:row>35</xdr:row>
      <xdr:rowOff>0</xdr:rowOff>
    </xdr:from>
    <xdr:to>
      <xdr:col>0</xdr:col>
      <xdr:colOff>2789935</xdr:colOff>
      <xdr:row>35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FCF990D-B5FC-4069-B36E-E96537F729E8}"/>
            </a:ext>
          </a:extLst>
        </xdr:cNvPr>
        <xdr:cNvSpPr txBox="1">
          <a:spLocks noChangeArrowheads="1"/>
        </xdr:cNvSpPr>
      </xdr:nvSpPr>
      <xdr:spPr bwMode="auto">
        <a:xfrm>
          <a:off x="2135505" y="7200900"/>
          <a:ext cx="6544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okova/Desktop/&#1054;&#1090;&#1095;&#1077;&#1090;_31_03_2020/FS_BNEB_2020_model_Raboten_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за доходите"/>
      <sheetName val="баланс"/>
      <sheetName val="отчет за пар поток"/>
      <sheetName val="отчет за ск"/>
    </sheetNames>
    <sheetDataSet>
      <sheetData sheetId="0"/>
      <sheetData sheetId="1">
        <row r="29">
          <cell r="F29">
            <v>9561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4"/>
  <sheetViews>
    <sheetView topLeftCell="A22" zoomScaleNormal="100" workbookViewId="0">
      <selection activeCell="E22" sqref="E22"/>
    </sheetView>
  </sheetViews>
  <sheetFormatPr defaultColWidth="8.77734375" defaultRowHeight="13.2"/>
  <cols>
    <col min="1" max="16384" width="8.77734375" style="8"/>
  </cols>
  <sheetData>
    <row r="1" spans="1:9">
      <c r="A1" s="54" t="s">
        <v>73</v>
      </c>
      <c r="B1" s="52"/>
      <c r="C1" s="52"/>
      <c r="D1" s="55" t="s">
        <v>18</v>
      </c>
      <c r="E1" s="52"/>
      <c r="F1" s="52"/>
      <c r="G1" s="52"/>
      <c r="H1" s="52"/>
      <c r="I1" s="52"/>
    </row>
    <row r="2" spans="1:9">
      <c r="A2" s="53"/>
      <c r="B2" s="53"/>
      <c r="C2" s="53"/>
      <c r="D2" s="53"/>
      <c r="E2" s="53"/>
    </row>
    <row r="3" spans="1:9">
      <c r="A3" s="53"/>
      <c r="B3" s="53"/>
      <c r="C3" s="53"/>
      <c r="D3" s="53"/>
      <c r="E3" s="53"/>
    </row>
    <row r="4" spans="1:9">
      <c r="A4" s="53"/>
      <c r="B4" s="53"/>
      <c r="C4" s="53"/>
      <c r="D4" s="53"/>
      <c r="E4" s="53"/>
    </row>
    <row r="5" spans="1:9">
      <c r="A5" s="53" t="s">
        <v>74</v>
      </c>
      <c r="B5" s="53"/>
      <c r="C5" s="53"/>
      <c r="D5" s="53"/>
      <c r="E5" s="53"/>
    </row>
    <row r="6" spans="1:9">
      <c r="A6" s="53"/>
      <c r="B6" s="53"/>
      <c r="C6" s="53"/>
      <c r="D6" s="53"/>
      <c r="E6" s="53"/>
    </row>
    <row r="7" spans="1:9">
      <c r="A7" s="53"/>
      <c r="B7" s="53"/>
      <c r="C7" s="53"/>
      <c r="D7" s="53"/>
      <c r="E7" s="53"/>
    </row>
    <row r="8" spans="1:9">
      <c r="A8" s="53"/>
      <c r="B8" s="53"/>
      <c r="C8" s="53"/>
      <c r="D8" s="53"/>
      <c r="E8" s="53"/>
    </row>
    <row r="9" spans="1:9">
      <c r="A9" s="53"/>
      <c r="B9" s="53"/>
      <c r="C9" s="53"/>
      <c r="D9" s="53"/>
      <c r="E9" s="53"/>
    </row>
    <row r="10" spans="1:9">
      <c r="A10" s="53" t="s">
        <v>75</v>
      </c>
      <c r="B10" s="53"/>
      <c r="C10" s="53"/>
      <c r="D10" s="53"/>
      <c r="E10" s="53"/>
    </row>
    <row r="11" spans="1:9">
      <c r="A11" s="53"/>
      <c r="B11" s="53"/>
      <c r="C11" s="53"/>
      <c r="D11" s="53"/>
      <c r="E11" s="53"/>
    </row>
    <row r="12" spans="1:9">
      <c r="A12" s="56"/>
      <c r="B12" s="53"/>
      <c r="C12" s="53"/>
      <c r="D12" s="53"/>
      <c r="E12" s="56"/>
    </row>
    <row r="13" spans="1:9">
      <c r="A13" s="53"/>
      <c r="B13" s="53"/>
      <c r="C13" s="53"/>
      <c r="D13" s="53"/>
      <c r="E13" s="53"/>
    </row>
    <row r="14" spans="1:9">
      <c r="A14" s="53"/>
      <c r="B14" s="53"/>
      <c r="C14" s="53"/>
      <c r="D14" s="53"/>
      <c r="E14" s="53"/>
    </row>
    <row r="15" spans="1:9">
      <c r="A15" s="53"/>
      <c r="B15" s="53"/>
      <c r="C15" s="53"/>
      <c r="D15" s="53"/>
      <c r="E15" s="53"/>
    </row>
    <row r="16" spans="1:9">
      <c r="A16" s="53" t="s">
        <v>45</v>
      </c>
      <c r="B16" s="53"/>
      <c r="C16" s="53"/>
      <c r="D16" s="53" t="s">
        <v>17</v>
      </c>
      <c r="E16" s="53"/>
    </row>
    <row r="17" spans="1:5">
      <c r="A17" s="53" t="s">
        <v>76</v>
      </c>
      <c r="B17" s="53"/>
      <c r="C17" s="53"/>
      <c r="D17" s="53"/>
      <c r="E17" s="57"/>
    </row>
    <row r="18" spans="1:5">
      <c r="A18" s="53"/>
      <c r="B18" s="53"/>
      <c r="C18" s="53"/>
      <c r="D18" s="53"/>
      <c r="E18" s="57"/>
    </row>
    <row r="19" spans="1:5">
      <c r="A19" s="53" t="s">
        <v>77</v>
      </c>
      <c r="B19" s="53"/>
      <c r="C19" s="53"/>
      <c r="D19" s="53" t="s">
        <v>27</v>
      </c>
      <c r="E19" s="57"/>
    </row>
    <row r="20" spans="1:5">
      <c r="A20" s="53"/>
      <c r="B20" s="53"/>
      <c r="C20" s="53"/>
      <c r="D20" s="53"/>
      <c r="E20" s="57"/>
    </row>
    <row r="21" spans="1:5">
      <c r="A21" s="53"/>
      <c r="B21" s="53"/>
      <c r="C21" s="53"/>
      <c r="D21" s="53"/>
      <c r="E21" s="57"/>
    </row>
    <row r="22" spans="1:5">
      <c r="A22" s="53" t="s">
        <v>78</v>
      </c>
      <c r="B22" s="53"/>
      <c r="C22" s="53"/>
      <c r="D22" s="53" t="s">
        <v>82</v>
      </c>
      <c r="E22" s="53">
        <v>1527</v>
      </c>
    </row>
    <row r="23" spans="1:5">
      <c r="A23" s="53"/>
      <c r="B23" s="53"/>
      <c r="C23" s="53"/>
      <c r="D23" s="53" t="s">
        <v>88</v>
      </c>
      <c r="E23" s="57"/>
    </row>
    <row r="24" spans="1:5">
      <c r="A24" s="53"/>
      <c r="B24" s="53"/>
      <c r="C24" s="53"/>
      <c r="D24" s="53"/>
      <c r="E24" s="57"/>
    </row>
    <row r="25" spans="1:5">
      <c r="A25" s="53"/>
      <c r="B25" s="53"/>
      <c r="C25" s="53"/>
      <c r="D25" s="53"/>
      <c r="E25" s="57"/>
    </row>
    <row r="26" spans="1:5">
      <c r="A26" s="53" t="s">
        <v>79</v>
      </c>
      <c r="B26" s="53"/>
      <c r="C26" s="53"/>
      <c r="D26" s="53"/>
      <c r="E26" s="57"/>
    </row>
    <row r="27" spans="1:5">
      <c r="A27" s="53"/>
      <c r="B27" s="58"/>
      <c r="C27" s="53"/>
      <c r="D27" s="53"/>
      <c r="E27" s="57"/>
    </row>
    <row r="28" spans="1:5">
      <c r="A28" s="53"/>
      <c r="B28" s="53"/>
      <c r="C28" s="59"/>
      <c r="D28" s="53"/>
      <c r="E28" s="57"/>
    </row>
    <row r="29" spans="1:5">
      <c r="A29" s="53"/>
      <c r="B29" s="57"/>
      <c r="C29" s="58"/>
      <c r="D29" s="53"/>
      <c r="E29" s="57"/>
    </row>
    <row r="30" spans="1:5">
      <c r="A30" s="53"/>
      <c r="B30" s="53"/>
      <c r="C30" s="59"/>
      <c r="D30" s="53"/>
      <c r="E30" s="57"/>
    </row>
    <row r="31" spans="1:5">
      <c r="A31" s="53"/>
      <c r="B31" s="53"/>
      <c r="C31" s="59"/>
      <c r="D31" s="53"/>
      <c r="E31" s="57"/>
    </row>
    <row r="32" spans="1:5">
      <c r="A32" s="53"/>
      <c r="B32" s="53"/>
      <c r="C32" s="59"/>
      <c r="D32" s="53"/>
      <c r="E32" s="57"/>
    </row>
    <row r="33" spans="1:5">
      <c r="A33" s="53" t="s">
        <v>80</v>
      </c>
      <c r="B33" s="53"/>
      <c r="C33" s="53"/>
      <c r="D33" s="53" t="s">
        <v>81</v>
      </c>
      <c r="E33" s="57"/>
    </row>
    <row r="34" spans="1:5">
      <c r="A34" s="53"/>
      <c r="B34" s="53"/>
      <c r="C34" s="53"/>
      <c r="D34" s="53"/>
      <c r="E34" s="57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G58"/>
  <sheetViews>
    <sheetView topLeftCell="A36" workbookViewId="0">
      <selection activeCell="L54" sqref="L54"/>
    </sheetView>
  </sheetViews>
  <sheetFormatPr defaultColWidth="8.77734375" defaultRowHeight="13.2"/>
  <cols>
    <col min="1" max="1" width="45.21875" style="8" customWidth="1"/>
    <col min="2" max="2" width="12.21875" style="8" bestFit="1" customWidth="1"/>
    <col min="3" max="3" width="1.21875" style="8" customWidth="1"/>
    <col min="4" max="4" width="9.77734375" style="69" bestFit="1" customWidth="1"/>
    <col min="5" max="5" width="3" style="69" customWidth="1"/>
    <col min="6" max="6" width="9.77734375" style="69" bestFit="1" customWidth="1"/>
    <col min="7" max="7" width="8.77734375" style="69"/>
    <col min="8" max="16384" width="8.77734375" style="8"/>
  </cols>
  <sheetData>
    <row r="1" spans="1:6" ht="13.8">
      <c r="A1" s="6" t="s">
        <v>18</v>
      </c>
      <c r="B1" s="30"/>
      <c r="C1" s="31"/>
      <c r="D1" s="31"/>
      <c r="E1" s="31"/>
      <c r="F1" s="31"/>
    </row>
    <row r="2" spans="1:6" ht="13.95" customHeight="1">
      <c r="A2" s="172" t="s">
        <v>43</v>
      </c>
      <c r="B2" s="172"/>
      <c r="C2" s="36"/>
      <c r="D2" s="36"/>
      <c r="E2" s="36"/>
      <c r="F2" s="36"/>
    </row>
    <row r="3" spans="1:6" ht="13.8">
      <c r="A3" s="32" t="s">
        <v>107</v>
      </c>
      <c r="B3" s="33"/>
      <c r="C3" s="34"/>
      <c r="D3" s="35"/>
      <c r="E3" s="34"/>
      <c r="F3" s="35"/>
    </row>
    <row r="4" spans="1:6" ht="13.8">
      <c r="A4" s="32"/>
    </row>
    <row r="5" spans="1:6">
      <c r="A5" s="38"/>
      <c r="B5" s="171" t="s">
        <v>19</v>
      </c>
      <c r="C5" s="26"/>
      <c r="D5" s="100" t="s">
        <v>102</v>
      </c>
      <c r="E5" s="100"/>
      <c r="F5" s="100" t="s">
        <v>38</v>
      </c>
    </row>
    <row r="6" spans="1:6">
      <c r="A6" s="27"/>
      <c r="B6" s="171"/>
      <c r="C6" s="28"/>
      <c r="D6" s="100" t="s">
        <v>37</v>
      </c>
      <c r="E6" s="100"/>
      <c r="F6" s="100" t="s">
        <v>37</v>
      </c>
    </row>
    <row r="7" spans="1:6">
      <c r="A7" s="27"/>
      <c r="B7" s="28"/>
      <c r="C7" s="28"/>
      <c r="D7" s="101"/>
      <c r="E7" s="101"/>
      <c r="F7" s="101"/>
    </row>
    <row r="8" spans="1:6">
      <c r="A8" s="29" t="s">
        <v>83</v>
      </c>
      <c r="B8" s="15">
        <v>16</v>
      </c>
      <c r="C8" s="15"/>
      <c r="D8" s="72">
        <v>4762</v>
      </c>
      <c r="E8" s="74"/>
      <c r="F8" s="72">
        <v>4287</v>
      </c>
    </row>
    <row r="9" spans="1:6">
      <c r="A9" s="29" t="s">
        <v>28</v>
      </c>
      <c r="B9" s="15">
        <v>17</v>
      </c>
      <c r="C9" s="15"/>
      <c r="D9" s="72">
        <v>94</v>
      </c>
      <c r="E9" s="74"/>
      <c r="F9" s="72">
        <v>85</v>
      </c>
    </row>
    <row r="10" spans="1:6">
      <c r="A10" s="29"/>
      <c r="B10" s="15"/>
      <c r="C10" s="15"/>
      <c r="D10" s="72"/>
      <c r="E10" s="74"/>
      <c r="F10" s="72"/>
    </row>
    <row r="11" spans="1:6">
      <c r="A11" s="29" t="s">
        <v>29</v>
      </c>
      <c r="B11" s="15">
        <v>18</v>
      </c>
      <c r="C11" s="15"/>
      <c r="D11" s="72">
        <v>-14</v>
      </c>
      <c r="E11" s="74"/>
      <c r="F11" s="72">
        <v>-12</v>
      </c>
    </row>
    <row r="12" spans="1:6">
      <c r="A12" s="29" t="s">
        <v>30</v>
      </c>
      <c r="B12" s="15">
        <v>19</v>
      </c>
      <c r="C12" s="15"/>
      <c r="D12" s="72">
        <v>-796</v>
      </c>
      <c r="E12" s="74"/>
      <c r="F12" s="72">
        <v>-607</v>
      </c>
    </row>
    <row r="13" spans="1:6">
      <c r="A13" s="29" t="s">
        <v>31</v>
      </c>
      <c r="B13" s="15">
        <v>20</v>
      </c>
      <c r="C13" s="15"/>
      <c r="D13" s="102">
        <v>-668</v>
      </c>
      <c r="E13" s="74"/>
      <c r="F13" s="72">
        <f>-518-61</f>
        <v>-579</v>
      </c>
    </row>
    <row r="14" spans="1:6">
      <c r="A14" s="29" t="s">
        <v>32</v>
      </c>
      <c r="B14" s="15" t="s">
        <v>33</v>
      </c>
      <c r="C14" s="15"/>
      <c r="D14" s="102">
        <v>-52</v>
      </c>
      <c r="E14" s="74"/>
      <c r="F14" s="72">
        <v>-105</v>
      </c>
    </row>
    <row r="15" spans="1:6">
      <c r="A15" s="29" t="s">
        <v>34</v>
      </c>
      <c r="B15" s="15">
        <v>22</v>
      </c>
      <c r="C15" s="15"/>
      <c r="D15" s="72">
        <v>-42</v>
      </c>
      <c r="E15" s="74"/>
      <c r="F15" s="72">
        <v>-59</v>
      </c>
    </row>
    <row r="16" spans="1:6" ht="13.8">
      <c r="A16" s="170" t="s">
        <v>39</v>
      </c>
      <c r="B16" s="170"/>
      <c r="C16" s="27"/>
      <c r="D16" s="51">
        <f>SUM(D8:D15)</f>
        <v>3284</v>
      </c>
      <c r="E16" s="103"/>
      <c r="F16" s="51">
        <f>SUM(F8:F15)</f>
        <v>3010</v>
      </c>
    </row>
    <row r="17" spans="1:6">
      <c r="A17" s="27"/>
      <c r="B17" s="15"/>
      <c r="C17" s="15"/>
      <c r="D17" s="72"/>
      <c r="E17" s="74"/>
      <c r="F17" s="72"/>
    </row>
    <row r="18" spans="1:6">
      <c r="A18" s="29" t="s">
        <v>35</v>
      </c>
      <c r="B18" s="15">
        <v>23</v>
      </c>
      <c r="C18" s="15"/>
      <c r="D18" s="72">
        <v>1</v>
      </c>
      <c r="E18" s="74"/>
      <c r="F18" s="72">
        <v>2</v>
      </c>
    </row>
    <row r="19" spans="1:6">
      <c r="A19" s="29" t="s">
        <v>36</v>
      </c>
      <c r="B19" s="15">
        <v>23</v>
      </c>
      <c r="C19" s="15"/>
      <c r="D19" s="72">
        <v>-3</v>
      </c>
      <c r="E19" s="74"/>
      <c r="F19" s="72">
        <v>-25</v>
      </c>
    </row>
    <row r="20" spans="1:6" ht="13.8">
      <c r="A20" s="29"/>
      <c r="B20" s="15"/>
      <c r="C20" s="15"/>
      <c r="D20" s="39">
        <f>SUM(D18:D19)</f>
        <v>-2</v>
      </c>
      <c r="E20" s="103"/>
      <c r="F20" s="39">
        <f>SUM(F18:F19)</f>
        <v>-23</v>
      </c>
    </row>
    <row r="21" spans="1:6">
      <c r="A21" s="29"/>
      <c r="B21" s="15"/>
      <c r="C21" s="15"/>
      <c r="D21" s="72"/>
      <c r="E21" s="74"/>
      <c r="F21" s="72"/>
    </row>
    <row r="22" spans="1:6" ht="13.8">
      <c r="A22" s="27" t="s">
        <v>40</v>
      </c>
      <c r="B22" s="15"/>
      <c r="C22" s="15"/>
      <c r="D22" s="39">
        <f>D16+D20</f>
        <v>3282</v>
      </c>
      <c r="E22" s="103"/>
      <c r="F22" s="39">
        <f>F16+F20</f>
        <v>2987</v>
      </c>
    </row>
    <row r="23" spans="1:6" ht="7.95" customHeight="1">
      <c r="A23" s="27"/>
      <c r="B23" s="15"/>
      <c r="C23" s="15"/>
      <c r="D23" s="40"/>
      <c r="E23" s="103"/>
      <c r="F23" s="40"/>
    </row>
    <row r="24" spans="1:6" ht="13.95" customHeight="1">
      <c r="A24" s="29" t="s">
        <v>42</v>
      </c>
      <c r="B24" s="15">
        <v>24</v>
      </c>
      <c r="C24" s="29"/>
      <c r="D24" s="72">
        <v>-328</v>
      </c>
      <c r="E24" s="74"/>
      <c r="F24" s="72">
        <v>-299</v>
      </c>
    </row>
    <row r="25" spans="1:6" ht="5.55" customHeight="1">
      <c r="A25" s="29"/>
      <c r="B25" s="15"/>
      <c r="C25" s="29"/>
      <c r="D25" s="72"/>
      <c r="E25" s="74"/>
      <c r="F25" s="72"/>
    </row>
    <row r="26" spans="1:6" ht="14.4" thickBot="1">
      <c r="A26" s="27" t="s">
        <v>41</v>
      </c>
      <c r="B26" s="15"/>
      <c r="C26" s="15"/>
      <c r="D26" s="41">
        <f>SUM(D22:D24)</f>
        <v>2954</v>
      </c>
      <c r="E26" s="103"/>
      <c r="F26" s="41">
        <f>SUM(F22:F24)</f>
        <v>2688</v>
      </c>
    </row>
    <row r="27" spans="1:6" ht="13.8" thickTop="1">
      <c r="A27" s="27"/>
      <c r="B27" s="15"/>
      <c r="C27" s="15"/>
      <c r="D27" s="73"/>
      <c r="E27" s="103"/>
      <c r="F27" s="73"/>
    </row>
    <row r="28" spans="1:6" ht="28.8" hidden="1">
      <c r="A28" s="84" t="s">
        <v>91</v>
      </c>
      <c r="B28" s="85"/>
      <c r="C28" s="86"/>
      <c r="D28" s="87"/>
      <c r="E28" s="86"/>
      <c r="F28" s="87"/>
    </row>
    <row r="29" spans="1:6" ht="27.6" hidden="1">
      <c r="A29" s="88" t="s">
        <v>92</v>
      </c>
      <c r="B29" s="89"/>
      <c r="C29" s="90"/>
      <c r="D29" s="87"/>
      <c r="E29" s="90"/>
      <c r="F29" s="91">
        <v>0</v>
      </c>
    </row>
    <row r="30" spans="1:6" ht="41.4" hidden="1">
      <c r="A30" s="88" t="s">
        <v>93</v>
      </c>
      <c r="B30" s="89"/>
      <c r="C30" s="90"/>
      <c r="D30" s="91"/>
      <c r="E30" s="90"/>
      <c r="F30" s="91"/>
    </row>
    <row r="31" spans="1:6" ht="13.8" hidden="1">
      <c r="A31" s="88"/>
      <c r="B31" s="89"/>
      <c r="C31" s="90"/>
      <c r="D31" s="92">
        <f>SUM(D29:D30)</f>
        <v>0</v>
      </c>
      <c r="E31" s="90"/>
      <c r="F31" s="92">
        <f>SUM(F29:F30)</f>
        <v>0</v>
      </c>
    </row>
    <row r="32" spans="1:6" ht="13.8" hidden="1">
      <c r="A32" s="88"/>
      <c r="B32" s="89"/>
      <c r="C32" s="90"/>
      <c r="D32" s="92"/>
      <c r="E32" s="90"/>
      <c r="F32" s="92"/>
    </row>
    <row r="33" spans="1:6" ht="28.8" hidden="1">
      <c r="A33" s="84" t="s">
        <v>94</v>
      </c>
      <c r="B33" s="89"/>
      <c r="C33" s="90"/>
      <c r="D33" s="93">
        <v>0</v>
      </c>
      <c r="E33" s="90"/>
      <c r="F33" s="93">
        <v>0</v>
      </c>
    </row>
    <row r="34" spans="1:6" ht="13.8" hidden="1">
      <c r="A34" s="88"/>
      <c r="B34" s="89"/>
      <c r="C34" s="90"/>
      <c r="D34" s="94"/>
      <c r="E34" s="89"/>
      <c r="F34" s="94"/>
    </row>
    <row r="35" spans="1:6" ht="27.6" hidden="1">
      <c r="A35" s="95" t="s">
        <v>95</v>
      </c>
      <c r="B35" s="89"/>
      <c r="C35" s="90"/>
      <c r="D35" s="51">
        <f>D33+D31</f>
        <v>0</v>
      </c>
      <c r="E35" s="89"/>
      <c r="F35" s="51">
        <f>F33+F31</f>
        <v>0</v>
      </c>
    </row>
    <row r="36" spans="1:6" ht="13.8">
      <c r="A36" s="94"/>
      <c r="B36" s="89"/>
      <c r="C36" s="90"/>
      <c r="D36" s="87"/>
      <c r="E36" s="90"/>
      <c r="F36" s="87"/>
    </row>
    <row r="37" spans="1:6" ht="28.2" thickBot="1">
      <c r="A37" s="95" t="s">
        <v>96</v>
      </c>
      <c r="B37" s="89"/>
      <c r="C37" s="90"/>
      <c r="D37" s="41">
        <f>D26+D35</f>
        <v>2954</v>
      </c>
      <c r="E37" s="86"/>
      <c r="F37" s="41">
        <f>F26+F35</f>
        <v>2688</v>
      </c>
    </row>
    <row r="38" spans="1:6" ht="13.8" thickTop="1">
      <c r="A38" s="83"/>
      <c r="B38" s="15"/>
      <c r="C38" s="15"/>
      <c r="D38" s="73"/>
      <c r="E38" s="103"/>
      <c r="F38" s="73"/>
    </row>
    <row r="39" spans="1:6">
      <c r="A39" s="27"/>
      <c r="B39" s="15"/>
      <c r="C39" s="15"/>
      <c r="D39" s="73"/>
      <c r="E39" s="74"/>
      <c r="F39" s="73"/>
    </row>
    <row r="40" spans="1:6">
      <c r="A40" s="83"/>
      <c r="B40" s="15"/>
      <c r="C40" s="15"/>
      <c r="D40" s="73"/>
      <c r="E40" s="74"/>
      <c r="F40" s="73"/>
    </row>
    <row r="41" spans="1:6">
      <c r="A41" s="83"/>
      <c r="B41" s="15"/>
      <c r="C41" s="15"/>
      <c r="D41" s="73"/>
      <c r="E41" s="74"/>
      <c r="F41" s="73"/>
    </row>
    <row r="42" spans="1:6">
      <c r="D42" s="75"/>
    </row>
    <row r="43" spans="1:6">
      <c r="A43" s="5"/>
      <c r="F43" s="104"/>
    </row>
    <row r="44" spans="1:6">
      <c r="F44" s="104"/>
    </row>
    <row r="45" spans="1:6">
      <c r="F45" s="104"/>
    </row>
    <row r="46" spans="1:6">
      <c r="A46" s="17" t="s">
        <v>45</v>
      </c>
      <c r="F46" s="104"/>
    </row>
    <row r="47" spans="1:6">
      <c r="A47" s="17" t="s">
        <v>46</v>
      </c>
      <c r="F47" s="104"/>
    </row>
    <row r="48" spans="1:6">
      <c r="A48" s="17"/>
      <c r="F48" s="104"/>
    </row>
    <row r="49" spans="1:6">
      <c r="A49" s="17"/>
      <c r="F49" s="104"/>
    </row>
    <row r="50" spans="1:6">
      <c r="F50" s="104"/>
    </row>
    <row r="51" spans="1:6">
      <c r="A51" s="17" t="s">
        <v>108</v>
      </c>
      <c r="F51" s="104"/>
    </row>
    <row r="52" spans="1:6">
      <c r="A52" s="132" t="s">
        <v>109</v>
      </c>
    </row>
    <row r="57" spans="1:6">
      <c r="A57" s="18" t="s">
        <v>47</v>
      </c>
    </row>
    <row r="58" spans="1:6">
      <c r="A58" s="17" t="s">
        <v>48</v>
      </c>
    </row>
  </sheetData>
  <mergeCells count="3">
    <mergeCell ref="A16:B16"/>
    <mergeCell ref="B5:B6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H58"/>
  <sheetViews>
    <sheetView zoomScaleNormal="100" workbookViewId="0">
      <selection activeCell="D41" sqref="D41"/>
    </sheetView>
  </sheetViews>
  <sheetFormatPr defaultColWidth="8.77734375" defaultRowHeight="13.2"/>
  <cols>
    <col min="1" max="1" width="46.44140625" style="69" customWidth="1"/>
    <col min="2" max="2" width="12.21875" style="69" bestFit="1" customWidth="1"/>
    <col min="3" max="3" width="2.5546875" style="69" customWidth="1"/>
    <col min="4" max="4" width="11.77734375" style="97" customWidth="1"/>
    <col min="5" max="5" width="2.21875" style="105" customWidth="1"/>
    <col min="6" max="6" width="12.21875" style="105" customWidth="1"/>
    <col min="7" max="16384" width="8.77734375" style="69"/>
  </cols>
  <sheetData>
    <row r="1" spans="1:7">
      <c r="A1" s="6" t="s">
        <v>18</v>
      </c>
      <c r="B1" s="6"/>
      <c r="C1" s="6"/>
      <c r="D1" s="7"/>
      <c r="E1" s="7"/>
    </row>
    <row r="2" spans="1:7">
      <c r="A2" s="9" t="s">
        <v>44</v>
      </c>
      <c r="D2" s="105"/>
    </row>
    <row r="3" spans="1:7">
      <c r="A3" s="10" t="s">
        <v>106</v>
      </c>
      <c r="D3" s="105"/>
    </row>
    <row r="4" spans="1:7">
      <c r="D4" s="105"/>
    </row>
    <row r="5" spans="1:7" ht="26.4">
      <c r="B5" s="173"/>
      <c r="C5" s="1"/>
      <c r="D5" s="11" t="s">
        <v>104</v>
      </c>
      <c r="E5" s="2"/>
      <c r="F5" s="11" t="s">
        <v>21</v>
      </c>
    </row>
    <row r="6" spans="1:7">
      <c r="B6" s="173"/>
      <c r="C6" s="3"/>
      <c r="D6" s="12" t="s">
        <v>20</v>
      </c>
      <c r="E6" s="4"/>
      <c r="F6" s="12" t="s">
        <v>20</v>
      </c>
    </row>
    <row r="7" spans="1:7">
      <c r="A7" s="104" t="s">
        <v>0</v>
      </c>
      <c r="B7" s="106"/>
      <c r="D7" s="107"/>
      <c r="E7" s="66"/>
      <c r="F7" s="107"/>
    </row>
    <row r="8" spans="1:7">
      <c r="A8" s="104" t="s">
        <v>1</v>
      </c>
      <c r="B8" s="106"/>
      <c r="D8" s="66"/>
      <c r="E8" s="66"/>
      <c r="F8" s="68"/>
    </row>
    <row r="9" spans="1:7">
      <c r="A9" s="106" t="s">
        <v>2</v>
      </c>
      <c r="B9" s="108"/>
      <c r="D9" s="109">
        <v>265</v>
      </c>
      <c r="E9" s="66"/>
      <c r="F9" s="110">
        <v>20</v>
      </c>
    </row>
    <row r="10" spans="1:7">
      <c r="A10" s="106" t="s">
        <v>3</v>
      </c>
      <c r="B10" s="108"/>
      <c r="D10" s="109">
        <v>60</v>
      </c>
      <c r="E10" s="66"/>
      <c r="F10" s="110">
        <v>66</v>
      </c>
    </row>
    <row r="11" spans="1:7">
      <c r="A11" s="106" t="s">
        <v>100</v>
      </c>
      <c r="B11" s="108"/>
      <c r="D11" s="109">
        <f>417-109+5</f>
        <v>313</v>
      </c>
      <c r="E11" s="66"/>
      <c r="F11" s="110">
        <v>343</v>
      </c>
      <c r="G11" s="111"/>
    </row>
    <row r="12" spans="1:7">
      <c r="A12" s="106" t="s">
        <v>4</v>
      </c>
      <c r="B12" s="112"/>
      <c r="D12" s="109">
        <v>148</v>
      </c>
      <c r="E12" s="66"/>
      <c r="F12" s="110">
        <v>148</v>
      </c>
    </row>
    <row r="13" spans="1:7">
      <c r="A13" s="104"/>
      <c r="B13" s="106"/>
      <c r="D13" s="19">
        <f>SUM(D9:D12)</f>
        <v>786</v>
      </c>
      <c r="E13" s="66"/>
      <c r="F13" s="19">
        <f>SUM(F9:F12)</f>
        <v>577</v>
      </c>
    </row>
    <row r="14" spans="1:7">
      <c r="A14" s="104" t="s">
        <v>5</v>
      </c>
      <c r="B14" s="106"/>
      <c r="D14" s="66"/>
      <c r="E14" s="66"/>
      <c r="F14" s="68"/>
    </row>
    <row r="15" spans="1:7">
      <c r="A15" s="106" t="s">
        <v>6</v>
      </c>
      <c r="B15" s="106"/>
      <c r="D15" s="113">
        <v>7</v>
      </c>
      <c r="E15" s="66"/>
      <c r="F15" s="113">
        <v>7</v>
      </c>
    </row>
    <row r="16" spans="1:7">
      <c r="A16" s="106" t="s">
        <v>7</v>
      </c>
      <c r="B16" s="112"/>
      <c r="D16" s="113">
        <f>10119-1350+641+70</f>
        <v>9480</v>
      </c>
      <c r="E16" s="66"/>
      <c r="F16" s="113">
        <v>11190</v>
      </c>
    </row>
    <row r="17" spans="1:6">
      <c r="A17" s="106" t="s">
        <v>101</v>
      </c>
      <c r="B17" s="112"/>
      <c r="D17" s="113">
        <v>109</v>
      </c>
      <c r="E17" s="66"/>
      <c r="F17" s="113">
        <v>109</v>
      </c>
    </row>
    <row r="18" spans="1:6">
      <c r="A18" s="106" t="s">
        <v>8</v>
      </c>
      <c r="B18" s="112"/>
      <c r="D18" s="113">
        <v>89313</v>
      </c>
      <c r="E18" s="66"/>
      <c r="F18" s="113">
        <v>107829</v>
      </c>
    </row>
    <row r="19" spans="1:6">
      <c r="A19" s="106" t="s">
        <v>9</v>
      </c>
      <c r="B19" s="112"/>
      <c r="D19" s="109">
        <v>40</v>
      </c>
      <c r="E19" s="109"/>
      <c r="F19" s="113">
        <v>15</v>
      </c>
    </row>
    <row r="20" spans="1:6">
      <c r="A20" s="104"/>
      <c r="B20" s="106"/>
      <c r="D20" s="19">
        <f>SUM(D15:D19)</f>
        <v>98949</v>
      </c>
      <c r="E20" s="66"/>
      <c r="F20" s="19">
        <f>SUM(F15:F19)</f>
        <v>119150</v>
      </c>
    </row>
    <row r="21" spans="1:6" ht="9.6" customHeight="1">
      <c r="A21" s="104"/>
      <c r="B21" s="106"/>
      <c r="D21" s="20"/>
      <c r="E21" s="66"/>
      <c r="F21" s="20"/>
    </row>
    <row r="22" spans="1:6" ht="13.8" thickBot="1">
      <c r="A22" s="104" t="s">
        <v>10</v>
      </c>
      <c r="B22" s="106"/>
      <c r="D22" s="21">
        <f>D13+D20</f>
        <v>99735</v>
      </c>
      <c r="E22" s="66"/>
      <c r="F22" s="21">
        <f>F13+F20</f>
        <v>119727</v>
      </c>
    </row>
    <row r="23" spans="1:6" ht="13.8" thickTop="1">
      <c r="A23" s="106"/>
      <c r="E23" s="97"/>
      <c r="F23" s="114"/>
    </row>
    <row r="24" spans="1:6">
      <c r="A24" s="10" t="s">
        <v>22</v>
      </c>
      <c r="B24" s="106"/>
      <c r="D24" s="115"/>
      <c r="E24" s="115"/>
      <c r="F24" s="116"/>
    </row>
    <row r="25" spans="1:6" ht="6.6" customHeight="1">
      <c r="A25" s="10"/>
      <c r="B25" s="106"/>
      <c r="D25" s="115"/>
      <c r="E25" s="115"/>
      <c r="F25" s="116"/>
    </row>
    <row r="26" spans="1:6">
      <c r="A26" s="9" t="s">
        <v>23</v>
      </c>
      <c r="B26" s="106"/>
      <c r="E26" s="97"/>
      <c r="F26" s="114"/>
    </row>
    <row r="27" spans="1:6">
      <c r="A27" s="66" t="s">
        <v>11</v>
      </c>
      <c r="B27" s="108"/>
      <c r="D27" s="113">
        <v>2177</v>
      </c>
      <c r="E27" s="66"/>
      <c r="F27" s="113">
        <v>2177</v>
      </c>
    </row>
    <row r="28" spans="1:6">
      <c r="A28" s="66" t="s">
        <v>12</v>
      </c>
      <c r="B28" s="106"/>
      <c r="D28" s="109">
        <v>587</v>
      </c>
      <c r="E28" s="109"/>
      <c r="F28" s="113">
        <v>587</v>
      </c>
    </row>
    <row r="29" spans="1:6">
      <c r="A29" s="66" t="s">
        <v>72</v>
      </c>
      <c r="B29" s="106"/>
      <c r="D29" s="113">
        <f>6797-2202</f>
        <v>4595</v>
      </c>
      <c r="E29" s="66"/>
      <c r="F29" s="113">
        <v>2391</v>
      </c>
    </row>
    <row r="30" spans="1:6">
      <c r="A30" s="66" t="s">
        <v>13</v>
      </c>
      <c r="B30" s="106"/>
      <c r="D30" s="113">
        <f>+IS!D26</f>
        <v>2954</v>
      </c>
      <c r="E30" s="66"/>
      <c r="F30" s="113">
        <v>4406</v>
      </c>
    </row>
    <row r="31" spans="1:6">
      <c r="A31" s="107"/>
      <c r="B31" s="106"/>
      <c r="D31" s="19">
        <f>SUM(D27:D30)</f>
        <v>10313</v>
      </c>
      <c r="E31" s="66"/>
      <c r="F31" s="19">
        <f>SUM(F27:F30)</f>
        <v>9561</v>
      </c>
    </row>
    <row r="32" spans="1:6">
      <c r="A32" s="10" t="s">
        <v>24</v>
      </c>
      <c r="B32" s="106"/>
      <c r="D32" s="66"/>
      <c r="E32" s="66"/>
      <c r="F32" s="68"/>
    </row>
    <row r="33" spans="1:8" ht="13.8">
      <c r="A33" s="117" t="s">
        <v>97</v>
      </c>
      <c r="B33" s="106"/>
      <c r="D33" s="66"/>
      <c r="E33" s="66"/>
      <c r="F33" s="68"/>
    </row>
    <row r="34" spans="1:8" ht="13.8">
      <c r="A34" s="118" t="s">
        <v>99</v>
      </c>
      <c r="B34" s="106"/>
      <c r="D34" s="66">
        <v>25</v>
      </c>
      <c r="E34" s="66"/>
      <c r="F34" s="68">
        <v>25</v>
      </c>
    </row>
    <row r="35" spans="1:8" ht="13.8">
      <c r="A35" s="118" t="s">
        <v>90</v>
      </c>
      <c r="B35" s="106"/>
      <c r="D35" s="66">
        <v>215</v>
      </c>
      <c r="E35" s="66"/>
      <c r="F35" s="68">
        <v>242</v>
      </c>
    </row>
    <row r="36" spans="1:8" ht="13.8">
      <c r="A36" s="118" t="s">
        <v>103</v>
      </c>
      <c r="B36" s="106"/>
      <c r="D36" s="66">
        <v>144</v>
      </c>
      <c r="E36" s="66"/>
      <c r="F36" s="68"/>
    </row>
    <row r="37" spans="1:8" ht="13.8">
      <c r="A37" s="10"/>
      <c r="B37" s="106"/>
      <c r="D37" s="119">
        <f>D34+D35+D36</f>
        <v>384</v>
      </c>
      <c r="E37" s="120"/>
      <c r="F37" s="119">
        <f>F34+F35</f>
        <v>267</v>
      </c>
    </row>
    <row r="38" spans="1:8">
      <c r="A38" s="10"/>
      <c r="B38" s="106"/>
      <c r="D38" s="66"/>
      <c r="E38" s="66"/>
      <c r="F38" s="68"/>
    </row>
    <row r="39" spans="1:8" ht="13.8">
      <c r="A39" s="117" t="s">
        <v>98</v>
      </c>
      <c r="B39" s="106"/>
      <c r="D39" s="66"/>
      <c r="E39" s="66"/>
      <c r="F39" s="68"/>
    </row>
    <row r="40" spans="1:8" ht="13.8">
      <c r="A40" s="118" t="s">
        <v>14</v>
      </c>
      <c r="B40" s="112"/>
      <c r="D40" s="113">
        <f>86037+184+69+30</f>
        <v>86320</v>
      </c>
      <c r="E40" s="66"/>
      <c r="F40" s="113">
        <v>109585</v>
      </c>
    </row>
    <row r="41" spans="1:8" ht="13.8">
      <c r="A41" s="118" t="s">
        <v>86</v>
      </c>
      <c r="B41" s="112"/>
      <c r="D41" s="113">
        <v>2202</v>
      </c>
      <c r="E41" s="66"/>
      <c r="F41" s="113" t="s">
        <v>87</v>
      </c>
    </row>
    <row r="42" spans="1:8" ht="13.8">
      <c r="A42" s="118" t="s">
        <v>15</v>
      </c>
      <c r="B42" s="112"/>
      <c r="D42" s="113">
        <f>193-25</f>
        <v>168</v>
      </c>
      <c r="E42" s="66"/>
      <c r="F42" s="113">
        <v>155</v>
      </c>
    </row>
    <row r="43" spans="1:8" ht="13.8">
      <c r="A43" s="118" t="s">
        <v>16</v>
      </c>
      <c r="B43" s="112"/>
      <c r="D43" s="113">
        <v>348</v>
      </c>
      <c r="E43" s="66"/>
      <c r="F43" s="113">
        <v>159</v>
      </c>
      <c r="H43" s="111">
        <f>+D48-D22</f>
        <v>0</v>
      </c>
    </row>
    <row r="44" spans="1:8">
      <c r="A44" s="104"/>
      <c r="B44" s="66"/>
      <c r="D44" s="19">
        <f>SUM(D40:D43)</f>
        <v>89038</v>
      </c>
      <c r="E44" s="66"/>
      <c r="F44" s="19">
        <f>SUM(F40:F43)</f>
        <v>109899</v>
      </c>
    </row>
    <row r="45" spans="1:8" ht="7.2" customHeight="1">
      <c r="A45" s="104"/>
      <c r="B45" s="66"/>
      <c r="D45" s="22"/>
      <c r="E45" s="66"/>
      <c r="F45" s="22"/>
    </row>
    <row r="46" spans="1:8">
      <c r="A46" s="16" t="s">
        <v>25</v>
      </c>
      <c r="B46" s="66"/>
      <c r="D46" s="23">
        <f>D44+D37</f>
        <v>89422</v>
      </c>
      <c r="E46" s="66"/>
      <c r="F46" s="23">
        <f>F44+F37</f>
        <v>110166</v>
      </c>
    </row>
    <row r="47" spans="1:8" ht="9" customHeight="1">
      <c r="A47" s="10"/>
      <c r="B47" s="66"/>
      <c r="D47" s="24"/>
      <c r="E47" s="66"/>
      <c r="F47" s="24"/>
    </row>
    <row r="48" spans="1:8" ht="13.8" thickBot="1">
      <c r="A48" s="16" t="s">
        <v>26</v>
      </c>
      <c r="B48" s="66"/>
      <c r="D48" s="25">
        <f>D31+D46</f>
        <v>99735</v>
      </c>
      <c r="E48" s="66"/>
      <c r="F48" s="25">
        <f>F31+F46</f>
        <v>119727</v>
      </c>
    </row>
    <row r="49" spans="1:6" ht="13.8" thickTop="1">
      <c r="A49" s="106"/>
      <c r="B49" s="106"/>
      <c r="D49" s="66"/>
      <c r="E49" s="66"/>
      <c r="F49" s="66"/>
    </row>
    <row r="50" spans="1:6">
      <c r="A50" s="106"/>
      <c r="B50" s="106"/>
      <c r="D50" s="111">
        <f>D48-D22</f>
        <v>0</v>
      </c>
      <c r="E50" s="66"/>
      <c r="F50" s="111">
        <f>F48-F22</f>
        <v>0</v>
      </c>
    </row>
    <row r="51" spans="1:6">
      <c r="A51" s="17" t="s">
        <v>45</v>
      </c>
      <c r="D51" s="69"/>
      <c r="E51" s="69"/>
      <c r="F51" s="104"/>
    </row>
    <row r="52" spans="1:6">
      <c r="A52" s="17" t="s">
        <v>46</v>
      </c>
      <c r="D52" s="69"/>
      <c r="E52" s="69"/>
      <c r="F52" s="104"/>
    </row>
    <row r="53" spans="1:6" ht="16.5" customHeight="1">
      <c r="A53" s="17"/>
      <c r="B53" s="126"/>
      <c r="C53" s="126"/>
      <c r="D53" s="126"/>
      <c r="E53" s="126"/>
      <c r="F53" s="126"/>
    </row>
    <row r="54" spans="1:6">
      <c r="A54" s="17" t="s">
        <v>108</v>
      </c>
      <c r="D54" s="69"/>
      <c r="E54" s="69"/>
      <c r="F54" s="104"/>
    </row>
    <row r="55" spans="1:6">
      <c r="A55" s="133" t="s">
        <v>109</v>
      </c>
      <c r="D55" s="69"/>
      <c r="E55" s="69"/>
      <c r="F55" s="104"/>
    </row>
    <row r="56" spans="1:6">
      <c r="D56" s="69"/>
      <c r="E56" s="69"/>
      <c r="F56" s="104"/>
    </row>
    <row r="57" spans="1:6">
      <c r="A57" s="18" t="s">
        <v>47</v>
      </c>
      <c r="D57" s="69"/>
      <c r="E57" s="69"/>
      <c r="F57" s="104"/>
    </row>
    <row r="58" spans="1:6">
      <c r="A58" s="17" t="s">
        <v>48</v>
      </c>
      <c r="D58" s="69"/>
      <c r="E58" s="69"/>
      <c r="F58" s="104"/>
    </row>
  </sheetData>
  <mergeCells count="1"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</sheetPr>
  <dimension ref="A1:J53"/>
  <sheetViews>
    <sheetView topLeftCell="A22" zoomScaleNormal="100" workbookViewId="0">
      <selection activeCell="F11" sqref="F11"/>
    </sheetView>
  </sheetViews>
  <sheetFormatPr defaultColWidth="8.77734375" defaultRowHeight="13.2"/>
  <cols>
    <col min="1" max="1" width="49.77734375" style="8" customWidth="1"/>
    <col min="2" max="2" width="12.21875" style="8" bestFit="1" customWidth="1"/>
    <col min="3" max="3" width="1.21875" style="8" customWidth="1"/>
    <col min="4" max="4" width="10.21875" style="69" customWidth="1"/>
    <col min="5" max="5" width="2.21875" style="69" customWidth="1"/>
    <col min="6" max="6" width="10.77734375" style="69" bestFit="1" customWidth="1"/>
    <col min="7" max="16384" width="8.77734375" style="8"/>
  </cols>
  <sheetData>
    <row r="1" spans="1:6">
      <c r="A1" s="174" t="s">
        <v>18</v>
      </c>
      <c r="B1" s="175"/>
      <c r="C1" s="175"/>
      <c r="D1" s="175"/>
      <c r="E1" s="175"/>
      <c r="F1" s="175"/>
    </row>
    <row r="2" spans="1:6">
      <c r="A2" s="176" t="s">
        <v>49</v>
      </c>
      <c r="B2" s="177"/>
      <c r="C2" s="177"/>
      <c r="D2" s="177"/>
      <c r="E2" s="177"/>
      <c r="F2" s="177"/>
    </row>
    <row r="3" spans="1:6">
      <c r="A3" s="43" t="s">
        <v>105</v>
      </c>
      <c r="B3" s="42"/>
      <c r="C3" s="42"/>
      <c r="D3" s="99"/>
      <c r="E3" s="99"/>
      <c r="F3" s="99"/>
    </row>
    <row r="5" spans="1:6">
      <c r="A5" s="44"/>
      <c r="B5" s="173" t="s">
        <v>19</v>
      </c>
      <c r="C5" s="26"/>
      <c r="D5" s="100" t="s">
        <v>102</v>
      </c>
      <c r="E5" s="100"/>
      <c r="F5" s="100" t="s">
        <v>38</v>
      </c>
    </row>
    <row r="6" spans="1:6">
      <c r="A6" s="14"/>
      <c r="B6" s="173"/>
      <c r="C6" s="28"/>
      <c r="D6" s="100" t="s">
        <v>37</v>
      </c>
      <c r="E6" s="121"/>
      <c r="F6" s="100" t="s">
        <v>37</v>
      </c>
    </row>
    <row r="7" spans="1:6">
      <c r="A7" s="27" t="s">
        <v>50</v>
      </c>
      <c r="B7" s="45"/>
      <c r="C7" s="14"/>
      <c r="D7" s="66"/>
      <c r="E7" s="66"/>
      <c r="F7" s="66"/>
    </row>
    <row r="8" spans="1:6">
      <c r="A8" s="29" t="s">
        <v>51</v>
      </c>
      <c r="B8" s="45"/>
      <c r="C8" s="14"/>
      <c r="D8" s="71">
        <f>325451+186408</f>
        <v>511859</v>
      </c>
      <c r="E8" s="68"/>
      <c r="F8" s="71">
        <f>428712-25581+50</f>
        <v>403181</v>
      </c>
    </row>
    <row r="9" spans="1:6" s="69" customFormat="1">
      <c r="A9" s="64" t="s">
        <v>52</v>
      </c>
      <c r="B9" s="65"/>
      <c r="C9" s="66"/>
      <c r="D9" s="67">
        <f>+D8-D10</f>
        <v>506209</v>
      </c>
      <c r="E9" s="68"/>
      <c r="F9" s="67">
        <f>+F8-F10</f>
        <v>397864</v>
      </c>
    </row>
    <row r="10" spans="1:6">
      <c r="A10" s="47" t="s">
        <v>53</v>
      </c>
      <c r="B10" s="45"/>
      <c r="C10" s="14"/>
      <c r="D10" s="67">
        <v>5650</v>
      </c>
      <c r="E10" s="68"/>
      <c r="F10" s="67">
        <v>5317</v>
      </c>
    </row>
    <row r="11" spans="1:6" s="69" customFormat="1">
      <c r="A11" s="70" t="s">
        <v>54</v>
      </c>
      <c r="B11" s="65"/>
      <c r="C11" s="66"/>
      <c r="D11" s="71">
        <f>-345186+106-189519+1274</f>
        <v>-533325</v>
      </c>
      <c r="E11" s="68"/>
      <c r="F11" s="71">
        <f>-434925+1002+15076</f>
        <v>-418847</v>
      </c>
    </row>
    <row r="12" spans="1:6">
      <c r="A12" s="29" t="s">
        <v>55</v>
      </c>
      <c r="B12" s="45"/>
      <c r="C12" s="14"/>
      <c r="D12" s="71">
        <f>-1274-106</f>
        <v>-1380</v>
      </c>
      <c r="E12" s="68"/>
      <c r="F12" s="71">
        <v>-1002</v>
      </c>
    </row>
    <row r="13" spans="1:6">
      <c r="A13" s="29" t="s">
        <v>56</v>
      </c>
      <c r="B13" s="45"/>
      <c r="C13" s="14"/>
      <c r="D13" s="71">
        <f>-286-403</f>
        <v>-689</v>
      </c>
      <c r="E13" s="68"/>
      <c r="F13" s="71">
        <v>-536</v>
      </c>
    </row>
    <row r="14" spans="1:6" s="63" customFormat="1" ht="26.4">
      <c r="A14" s="29" t="s">
        <v>85</v>
      </c>
      <c r="B14" s="60"/>
      <c r="C14" s="61">
        <v>-8938</v>
      </c>
      <c r="D14" s="71">
        <f>-513+3432-19-142+3625-602</f>
        <v>5781</v>
      </c>
      <c r="E14" s="62">
        <v>-9892</v>
      </c>
      <c r="F14" s="82">
        <v>5911</v>
      </c>
    </row>
    <row r="15" spans="1:6" s="63" customFormat="1" ht="14.25" customHeight="1">
      <c r="A15" s="29" t="s">
        <v>84</v>
      </c>
      <c r="B15" s="60"/>
      <c r="C15" s="61">
        <v>-487</v>
      </c>
      <c r="D15" s="76">
        <v>-208</v>
      </c>
      <c r="E15" s="62">
        <v>-343</v>
      </c>
      <c r="F15" s="82">
        <v>-277</v>
      </c>
    </row>
    <row r="16" spans="1:6">
      <c r="A16" s="29" t="s">
        <v>69</v>
      </c>
      <c r="B16" s="45"/>
      <c r="C16" s="14"/>
      <c r="D16" s="71">
        <f>SUM(D17:D19)</f>
        <v>-553</v>
      </c>
      <c r="E16" s="68"/>
      <c r="F16" s="71">
        <f>SUM(F17:F19)</f>
        <v>10457</v>
      </c>
    </row>
    <row r="17" spans="1:6">
      <c r="A17" s="47" t="s">
        <v>57</v>
      </c>
      <c r="B17" s="45"/>
      <c r="C17" s="14"/>
      <c r="D17" s="76">
        <f>4490+7442</f>
        <v>11932</v>
      </c>
      <c r="E17" s="77"/>
      <c r="F17" s="76">
        <v>25581</v>
      </c>
    </row>
    <row r="18" spans="1:6">
      <c r="A18" s="47" t="s">
        <v>70</v>
      </c>
      <c r="B18" s="45"/>
      <c r="C18" s="14"/>
      <c r="D18" s="76">
        <f>-6949-5520</f>
        <v>-12469</v>
      </c>
      <c r="E18" s="77"/>
      <c r="F18" s="76">
        <v>-15076</v>
      </c>
    </row>
    <row r="19" spans="1:6">
      <c r="A19" s="47" t="s">
        <v>58</v>
      </c>
      <c r="B19" s="45"/>
      <c r="C19" s="14"/>
      <c r="D19" s="76">
        <f>-35-35+54</f>
        <v>-16</v>
      </c>
      <c r="E19" s="77"/>
      <c r="F19" s="76">
        <v>-48</v>
      </c>
    </row>
    <row r="20" spans="1:6">
      <c r="A20" s="27" t="s">
        <v>59</v>
      </c>
      <c r="B20" s="45"/>
      <c r="C20" s="14"/>
      <c r="D20" s="49">
        <f>D8+D11+D12+D13+D16+D14+D15</f>
        <v>-18515</v>
      </c>
      <c r="E20" s="77"/>
      <c r="F20" s="49">
        <f>F8+F11+F12+F13+F16+F14+F15</f>
        <v>-1113</v>
      </c>
    </row>
    <row r="21" spans="1:6">
      <c r="A21" s="13"/>
      <c r="B21" s="45"/>
      <c r="C21" s="14"/>
      <c r="D21" s="77"/>
      <c r="E21" s="77"/>
      <c r="F21" s="77"/>
    </row>
    <row r="22" spans="1:6">
      <c r="A22" s="27" t="s">
        <v>60</v>
      </c>
      <c r="B22" s="45"/>
      <c r="C22" s="14"/>
      <c r="D22" s="77"/>
      <c r="E22" s="77"/>
      <c r="F22" s="77"/>
    </row>
    <row r="23" spans="1:6" ht="26.4">
      <c r="A23" s="29" t="s">
        <v>61</v>
      </c>
      <c r="B23" s="45"/>
      <c r="C23" s="14"/>
      <c r="D23" s="78">
        <v>-22</v>
      </c>
      <c r="E23" s="77"/>
      <c r="F23" s="79">
        <v>-89</v>
      </c>
    </row>
    <row r="24" spans="1:6" ht="13.8">
      <c r="A24" s="29" t="s">
        <v>62</v>
      </c>
      <c r="B24" s="45"/>
      <c r="C24" s="14"/>
      <c r="D24" s="78">
        <v>-5</v>
      </c>
      <c r="E24" s="77"/>
      <c r="F24" s="79"/>
    </row>
    <row r="25" spans="1:6">
      <c r="A25" s="27" t="s">
        <v>63</v>
      </c>
      <c r="B25" s="45"/>
      <c r="C25" s="14"/>
      <c r="D25" s="49">
        <f>SUM(D23:D24)</f>
        <v>-27</v>
      </c>
      <c r="E25" s="77"/>
      <c r="F25" s="49">
        <f>SUM(F23:F24)</f>
        <v>-89</v>
      </c>
    </row>
    <row r="26" spans="1:6">
      <c r="A26" s="13"/>
      <c r="B26" s="45"/>
      <c r="C26" s="14"/>
      <c r="D26" s="77"/>
      <c r="E26" s="77"/>
      <c r="F26" s="77"/>
    </row>
    <row r="27" spans="1:6">
      <c r="A27" s="27" t="s">
        <v>64</v>
      </c>
      <c r="B27" s="45"/>
      <c r="C27" s="14"/>
      <c r="D27" s="77"/>
      <c r="E27" s="77"/>
      <c r="F27" s="77"/>
    </row>
    <row r="28" spans="1:6">
      <c r="A28" s="29" t="s">
        <v>89</v>
      </c>
      <c r="B28" s="48"/>
      <c r="C28" s="46"/>
      <c r="D28" s="79">
        <v>47</v>
      </c>
      <c r="E28" s="77"/>
      <c r="F28" s="79">
        <v>0</v>
      </c>
    </row>
    <row r="29" spans="1:6" ht="13.8">
      <c r="A29" s="29" t="s">
        <v>65</v>
      </c>
      <c r="B29" s="45"/>
      <c r="C29" s="14"/>
      <c r="D29" s="78"/>
      <c r="E29" s="77"/>
      <c r="F29" s="80"/>
    </row>
    <row r="30" spans="1:6">
      <c r="A30" s="27" t="s">
        <v>66</v>
      </c>
      <c r="B30" s="45"/>
      <c r="C30" s="14"/>
      <c r="D30" s="49">
        <f>SUM(D28:D29)</f>
        <v>47</v>
      </c>
      <c r="E30" s="77"/>
      <c r="F30" s="49">
        <f>SUM(F28:F29)</f>
        <v>0</v>
      </c>
    </row>
    <row r="31" spans="1:6">
      <c r="A31" s="13"/>
      <c r="B31" s="37"/>
      <c r="D31" s="77"/>
      <c r="E31" s="77"/>
      <c r="F31" s="77"/>
    </row>
    <row r="32" spans="1:6" ht="26.4">
      <c r="A32" s="27" t="s">
        <v>68</v>
      </c>
      <c r="B32" s="45"/>
      <c r="C32" s="14"/>
      <c r="D32" s="50">
        <f>D20+D25+D30</f>
        <v>-18495</v>
      </c>
      <c r="E32" s="77"/>
      <c r="F32" s="50">
        <f>F20+F25+F30</f>
        <v>-1202</v>
      </c>
    </row>
    <row r="33" spans="1:10">
      <c r="A33" s="27"/>
      <c r="B33" s="45"/>
      <c r="C33" s="14"/>
      <c r="D33" s="81"/>
      <c r="E33" s="77"/>
      <c r="F33" s="81"/>
    </row>
    <row r="34" spans="1:10">
      <c r="A34" s="29" t="s">
        <v>67</v>
      </c>
      <c r="B34" s="45"/>
      <c r="C34" s="14"/>
      <c r="D34" s="79">
        <v>107829</v>
      </c>
      <c r="E34" s="77"/>
      <c r="F34" s="79">
        <v>68929</v>
      </c>
    </row>
    <row r="35" spans="1:10">
      <c r="A35" s="27"/>
      <c r="B35" s="45"/>
      <c r="C35" s="14"/>
      <c r="D35" s="81"/>
      <c r="E35" s="77"/>
      <c r="F35" s="81"/>
    </row>
    <row r="36" spans="1:10" ht="26.4">
      <c r="A36" s="128" t="s">
        <v>110</v>
      </c>
      <c r="B36" s="69"/>
      <c r="C36" s="69"/>
      <c r="D36" s="122">
        <f>D32+D34</f>
        <v>89334</v>
      </c>
      <c r="F36" s="122">
        <f>F32+F34</f>
        <v>67727</v>
      </c>
    </row>
    <row r="37" spans="1:10">
      <c r="A37" s="70">
        <v>3</v>
      </c>
      <c r="B37" s="129"/>
      <c r="C37" s="96"/>
      <c r="D37" s="123">
        <v>-21</v>
      </c>
      <c r="E37" s="79"/>
      <c r="F37" s="123"/>
    </row>
    <row r="38" spans="1:10">
      <c r="A38" s="128"/>
      <c r="B38" s="130"/>
      <c r="C38" s="131"/>
      <c r="D38" s="81"/>
      <c r="E38" s="81"/>
      <c r="F38" s="81"/>
    </row>
    <row r="39" spans="1:10" ht="27" thickBot="1">
      <c r="A39" s="128" t="s">
        <v>110</v>
      </c>
      <c r="B39" s="65"/>
      <c r="C39" s="109"/>
      <c r="D39" s="124">
        <f>D36+D37</f>
        <v>89313</v>
      </c>
      <c r="E39" s="77"/>
      <c r="F39" s="124">
        <f>F36+F37</f>
        <v>67727</v>
      </c>
      <c r="I39" s="98"/>
    </row>
    <row r="40" spans="1:10" ht="13.8" thickTop="1">
      <c r="D40" s="125"/>
      <c r="E40" s="125"/>
      <c r="F40" s="125"/>
    </row>
    <row r="41" spans="1:10">
      <c r="D41" s="125"/>
      <c r="E41" s="125"/>
      <c r="F41" s="125"/>
    </row>
    <row r="42" spans="1:10">
      <c r="A42" s="5"/>
      <c r="J42" s="127"/>
    </row>
    <row r="43" spans="1:10">
      <c r="G43" s="98">
        <f>+D39-BS!D18</f>
        <v>0</v>
      </c>
    </row>
    <row r="44" spans="1:10">
      <c r="A44" s="17" t="s">
        <v>45</v>
      </c>
    </row>
    <row r="45" spans="1:10">
      <c r="A45" s="132" t="s">
        <v>46</v>
      </c>
    </row>
    <row r="46" spans="1:10">
      <c r="A46" s="17"/>
    </row>
    <row r="47" spans="1:10">
      <c r="A47" s="17"/>
    </row>
    <row r="48" spans="1:10">
      <c r="A48" s="17" t="s">
        <v>108</v>
      </c>
    </row>
    <row r="49" spans="1:1">
      <c r="A49" s="132" t="s">
        <v>109</v>
      </c>
    </row>
    <row r="52" spans="1:1">
      <c r="A52" s="18" t="s">
        <v>47</v>
      </c>
    </row>
    <row r="53" spans="1:1">
      <c r="A53" s="132" t="s">
        <v>48</v>
      </c>
    </row>
  </sheetData>
  <mergeCells count="3">
    <mergeCell ref="A1:F1"/>
    <mergeCell ref="A2:F2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4"/>
  <sheetViews>
    <sheetView tabSelected="1" zoomScale="90" zoomScaleNormal="90" workbookViewId="0">
      <selection activeCell="F31" sqref="F31"/>
    </sheetView>
  </sheetViews>
  <sheetFormatPr defaultColWidth="8.77734375" defaultRowHeight="13.8"/>
  <cols>
    <col min="1" max="1" width="64" style="163" customWidth="1"/>
    <col min="2" max="2" width="7.77734375" style="169" hidden="1" customWidth="1"/>
    <col min="3" max="4" width="12.77734375" style="169" customWidth="1"/>
    <col min="5" max="6" width="12.77734375" style="144" customWidth="1"/>
    <col min="7" max="16384" width="8.77734375" style="144"/>
  </cols>
  <sheetData>
    <row r="1" spans="1:6" s="137" customFormat="1" ht="18" customHeight="1">
      <c r="A1" s="134" t="s">
        <v>18</v>
      </c>
      <c r="B1" s="135"/>
      <c r="C1" s="136"/>
      <c r="D1" s="136"/>
      <c r="E1" s="136"/>
      <c r="F1" s="136"/>
    </row>
    <row r="2" spans="1:6" s="137" customFormat="1" ht="18" customHeight="1">
      <c r="A2" s="135" t="s">
        <v>127</v>
      </c>
    </row>
    <row r="3" spans="1:6" s="137" customFormat="1" ht="18" customHeight="1">
      <c r="A3" s="138" t="s">
        <v>125</v>
      </c>
      <c r="B3" s="139"/>
      <c r="C3" s="139"/>
      <c r="D3" s="139"/>
      <c r="E3" s="139"/>
      <c r="F3" s="139"/>
    </row>
    <row r="4" spans="1:6" s="137" customFormat="1" ht="27.6" customHeight="1">
      <c r="A4" s="140"/>
      <c r="B4" s="140"/>
      <c r="C4" s="178"/>
      <c r="D4" s="178"/>
      <c r="E4" s="178"/>
      <c r="F4" s="178"/>
    </row>
    <row r="5" spans="1:6" s="137" customFormat="1" ht="41.4">
      <c r="A5" s="141"/>
      <c r="B5" s="142" t="s">
        <v>19</v>
      </c>
      <c r="C5" s="143" t="s">
        <v>111</v>
      </c>
      <c r="D5" s="143" t="s">
        <v>112</v>
      </c>
      <c r="E5" s="143" t="s">
        <v>113</v>
      </c>
      <c r="F5" s="143" t="s">
        <v>71</v>
      </c>
    </row>
    <row r="6" spans="1:6" s="146" customFormat="1">
      <c r="A6" s="144"/>
      <c r="B6" s="145"/>
      <c r="C6" s="145" t="s">
        <v>114</v>
      </c>
      <c r="D6" s="145" t="s">
        <v>114</v>
      </c>
      <c r="E6" s="145" t="s">
        <v>114</v>
      </c>
      <c r="F6" s="145" t="s">
        <v>114</v>
      </c>
    </row>
    <row r="7" spans="1:6" s="146" customFormat="1" ht="14.4">
      <c r="A7" s="144"/>
      <c r="B7" s="147"/>
      <c r="C7" s="147"/>
      <c r="D7" s="147"/>
      <c r="E7" s="147"/>
      <c r="F7" s="147"/>
    </row>
    <row r="8" spans="1:6" s="137" customFormat="1" ht="14.4" thickBot="1">
      <c r="A8" s="148" t="s">
        <v>115</v>
      </c>
      <c r="B8" s="149"/>
      <c r="C8" s="150">
        <v>2177</v>
      </c>
      <c r="D8" s="150">
        <v>204</v>
      </c>
      <c r="E8" s="150">
        <v>4500</v>
      </c>
      <c r="F8" s="150">
        <f>C8+D8+E8</f>
        <v>6881</v>
      </c>
    </row>
    <row r="9" spans="1:6" s="137" customFormat="1" ht="14.4" thickTop="1">
      <c r="A9" s="148"/>
      <c r="B9" s="151"/>
      <c r="C9" s="152"/>
    </row>
    <row r="10" spans="1:6" s="137" customFormat="1" ht="14.4">
      <c r="A10" s="153" t="s">
        <v>116</v>
      </c>
    </row>
    <row r="11" spans="1:6" s="137" customFormat="1">
      <c r="A11" s="154" t="s">
        <v>117</v>
      </c>
      <c r="B11" s="155"/>
      <c r="C11" s="156">
        <f t="shared" ref="C11:E11" si="0">SUM(C12:C13)</f>
        <v>0</v>
      </c>
      <c r="D11" s="156">
        <v>383</v>
      </c>
      <c r="E11" s="156">
        <f t="shared" si="0"/>
        <v>-2109</v>
      </c>
      <c r="F11" s="156">
        <f>C11+D11+E11</f>
        <v>-1726</v>
      </c>
    </row>
    <row r="12" spans="1:6" s="137" customFormat="1" ht="13.95" customHeight="1">
      <c r="A12" s="157" t="s">
        <v>118</v>
      </c>
      <c r="B12" s="158"/>
      <c r="C12" s="158">
        <v>0</v>
      </c>
      <c r="D12" s="158"/>
      <c r="E12" s="158">
        <v>-1726</v>
      </c>
      <c r="F12" s="155">
        <f>C12+D12+E12</f>
        <v>-1726</v>
      </c>
    </row>
    <row r="13" spans="1:6" s="137" customFormat="1" ht="13.95" customHeight="1">
      <c r="A13" s="157" t="s">
        <v>119</v>
      </c>
      <c r="B13" s="158"/>
      <c r="C13" s="158">
        <v>0</v>
      </c>
      <c r="D13" s="158">
        <v>383</v>
      </c>
      <c r="E13" s="158">
        <v>-383</v>
      </c>
      <c r="F13" s="155">
        <f>C13+D13+E13</f>
        <v>0</v>
      </c>
    </row>
    <row r="14" spans="1:6" s="137" customFormat="1" ht="13.95" customHeight="1">
      <c r="A14" s="157"/>
      <c r="B14" s="158"/>
      <c r="C14" s="158"/>
      <c r="D14" s="158"/>
      <c r="E14" s="158"/>
      <c r="F14" s="155"/>
    </row>
    <row r="15" spans="1:6" s="137" customFormat="1" ht="13.95" customHeight="1">
      <c r="A15" s="148" t="s">
        <v>120</v>
      </c>
      <c r="B15" s="149"/>
      <c r="C15" s="159">
        <f>C16+C17</f>
        <v>0</v>
      </c>
      <c r="D15" s="159">
        <f t="shared" ref="D15:E15" si="1">D16+D17</f>
        <v>0</v>
      </c>
      <c r="E15" s="159">
        <f t="shared" si="1"/>
        <v>4406</v>
      </c>
      <c r="F15" s="159">
        <f>+C15+D15+E15</f>
        <v>4406</v>
      </c>
    </row>
    <row r="16" spans="1:6" s="137" customFormat="1" ht="13.95" customHeight="1">
      <c r="A16" s="157" t="s">
        <v>121</v>
      </c>
      <c r="B16" s="155"/>
      <c r="C16" s="155">
        <v>0</v>
      </c>
      <c r="D16" s="155">
        <v>0</v>
      </c>
      <c r="E16" s="158">
        <v>4410</v>
      </c>
      <c r="F16" s="158">
        <f>+C16+D16++E16</f>
        <v>4410</v>
      </c>
    </row>
    <row r="17" spans="1:8" s="137" customFormat="1" ht="13.95" customHeight="1">
      <c r="A17" s="157" t="s">
        <v>122</v>
      </c>
      <c r="B17" s="155"/>
      <c r="C17" s="155">
        <v>0</v>
      </c>
      <c r="D17" s="155">
        <v>0</v>
      </c>
      <c r="E17" s="158">
        <v>-4</v>
      </c>
      <c r="F17" s="158">
        <f>+C17+D17+E17</f>
        <v>-4</v>
      </c>
    </row>
    <row r="18" spans="1:8" s="137" customFormat="1" ht="13.95" customHeight="1">
      <c r="A18" s="154"/>
      <c r="B18" s="155"/>
      <c r="C18" s="155"/>
      <c r="D18" s="155"/>
      <c r="E18" s="155"/>
      <c r="F18" s="155"/>
    </row>
    <row r="19" spans="1:8" s="137" customFormat="1" ht="14.4" thickBot="1">
      <c r="A19" s="148" t="s">
        <v>123</v>
      </c>
      <c r="B19" s="149">
        <v>19</v>
      </c>
      <c r="C19" s="150">
        <f t="shared" ref="C19:F19" si="2">+C8+C11+C15</f>
        <v>2177</v>
      </c>
      <c r="D19" s="150">
        <f t="shared" si="2"/>
        <v>587</v>
      </c>
      <c r="E19" s="150">
        <f t="shared" si="2"/>
        <v>6797</v>
      </c>
      <c r="F19" s="150">
        <f t="shared" si="2"/>
        <v>9561</v>
      </c>
      <c r="G19" s="160">
        <f>F19-+[1]баланс!F29</f>
        <v>0</v>
      </c>
    </row>
    <row r="20" spans="1:8" s="137" customFormat="1" ht="14.4" thickTop="1">
      <c r="A20" s="148"/>
      <c r="B20" s="149"/>
      <c r="C20" s="149"/>
      <c r="D20" s="149"/>
      <c r="E20" s="149"/>
      <c r="F20" s="149"/>
    </row>
    <row r="21" spans="1:8" s="137" customFormat="1" ht="14.4">
      <c r="A21" s="153" t="s">
        <v>124</v>
      </c>
    </row>
    <row r="22" spans="1:8" s="137" customFormat="1">
      <c r="A22" s="154" t="s">
        <v>117</v>
      </c>
      <c r="B22" s="155"/>
      <c r="C22" s="156">
        <f>SUM(C23:C23)</f>
        <v>0</v>
      </c>
      <c r="D22" s="156"/>
      <c r="E22" s="156">
        <f>SUM(E23:E24)</f>
        <v>-2202</v>
      </c>
      <c r="F22" s="156">
        <f>SUM(F23:F24)</f>
        <v>-2202</v>
      </c>
    </row>
    <row r="23" spans="1:8" s="137" customFormat="1">
      <c r="A23" s="157" t="s">
        <v>118</v>
      </c>
      <c r="B23" s="158"/>
      <c r="C23" s="158">
        <v>0</v>
      </c>
      <c r="D23" s="158"/>
      <c r="E23" s="161">
        <v>-2202</v>
      </c>
      <c r="F23" s="155">
        <f>+C23+D23+E23</f>
        <v>-2202</v>
      </c>
    </row>
    <row r="24" spans="1:8" s="137" customFormat="1">
      <c r="A24" s="157" t="s">
        <v>119</v>
      </c>
      <c r="B24" s="158"/>
      <c r="C24" s="158">
        <v>0</v>
      </c>
      <c r="D24" s="158"/>
      <c r="E24" s="158"/>
      <c r="F24" s="155">
        <f>+C24+D24+E24</f>
        <v>0</v>
      </c>
      <c r="H24" s="162"/>
    </row>
    <row r="25" spans="1:8" s="137" customFormat="1" ht="13.95" customHeight="1">
      <c r="A25" s="157"/>
      <c r="B25" s="158"/>
      <c r="C25" s="158"/>
      <c r="D25" s="158"/>
      <c r="E25" s="158"/>
      <c r="F25" s="155"/>
    </row>
    <row r="26" spans="1:8" s="137" customFormat="1">
      <c r="A26" s="148" t="s">
        <v>120</v>
      </c>
      <c r="B26" s="149"/>
      <c r="C26" s="159">
        <f>C27+C28</f>
        <v>0</v>
      </c>
      <c r="D26" s="159">
        <f t="shared" ref="D26" si="3">D27+D28</f>
        <v>0</v>
      </c>
      <c r="E26" s="159">
        <f>E27+E28</f>
        <v>2954</v>
      </c>
      <c r="F26" s="159">
        <f t="shared" ref="F26" si="4">F27+F28</f>
        <v>2954</v>
      </c>
    </row>
    <row r="27" spans="1:8" s="137" customFormat="1">
      <c r="A27" s="157" t="s">
        <v>121</v>
      </c>
      <c r="B27" s="155"/>
      <c r="C27" s="155">
        <v>0</v>
      </c>
      <c r="D27" s="155">
        <v>0</v>
      </c>
      <c r="E27" s="158">
        <v>2954</v>
      </c>
      <c r="F27" s="158">
        <f>+C27+D27+E27</f>
        <v>2954</v>
      </c>
    </row>
    <row r="28" spans="1:8" s="137" customFormat="1">
      <c r="A28" s="157" t="s">
        <v>122</v>
      </c>
      <c r="B28" s="155"/>
      <c r="C28" s="155">
        <v>0</v>
      </c>
      <c r="D28" s="155">
        <v>0</v>
      </c>
      <c r="E28" s="155"/>
      <c r="F28" s="158">
        <f>+C28+D28+E28</f>
        <v>0</v>
      </c>
    </row>
    <row r="29" spans="1:8" s="137" customFormat="1" ht="15.75" customHeight="1">
      <c r="A29" s="154"/>
      <c r="B29" s="155"/>
      <c r="C29" s="155"/>
      <c r="D29" s="155"/>
      <c r="E29" s="155"/>
      <c r="F29" s="155"/>
    </row>
    <row r="30" spans="1:8" s="137" customFormat="1" ht="14.4" thickBot="1">
      <c r="A30" s="148" t="s">
        <v>126</v>
      </c>
      <c r="B30" s="149">
        <v>19</v>
      </c>
      <c r="C30" s="150">
        <f t="shared" ref="C30:F30" si="5">+C19+C22+C26</f>
        <v>2177</v>
      </c>
      <c r="D30" s="150">
        <f t="shared" si="5"/>
        <v>587</v>
      </c>
      <c r="E30" s="150">
        <f t="shared" si="5"/>
        <v>7549</v>
      </c>
      <c r="F30" s="150">
        <f t="shared" si="5"/>
        <v>10313</v>
      </c>
    </row>
    <row r="31" spans="1:8" s="137" customFormat="1" ht="14.4" thickTop="1">
      <c r="A31" s="148"/>
      <c r="B31" s="149"/>
      <c r="C31" s="149"/>
      <c r="D31" s="149"/>
      <c r="E31" s="149"/>
      <c r="F31" s="149"/>
    </row>
    <row r="32" spans="1:8">
      <c r="B32" s="164"/>
      <c r="C32" s="164"/>
      <c r="D32" s="164"/>
      <c r="E32" s="165"/>
      <c r="F32" s="165"/>
    </row>
    <row r="33" spans="1:6">
      <c r="A33" s="166"/>
      <c r="B33" s="167"/>
      <c r="C33" s="167"/>
      <c r="D33" s="137"/>
      <c r="E33" s="137"/>
      <c r="F33" s="137"/>
    </row>
    <row r="34" spans="1:6">
      <c r="A34" s="166"/>
      <c r="B34" s="167"/>
      <c r="C34" s="167"/>
      <c r="D34" s="137"/>
      <c r="E34" s="137"/>
      <c r="F34" s="137"/>
    </row>
    <row r="35" spans="1:6">
      <c r="A35" s="17" t="s">
        <v>45</v>
      </c>
      <c r="B35" s="137"/>
      <c r="C35" s="137"/>
      <c r="D35" s="137"/>
      <c r="E35" s="137"/>
      <c r="F35" s="137"/>
    </row>
    <row r="36" spans="1:6">
      <c r="A36" s="132" t="s">
        <v>46</v>
      </c>
      <c r="B36" s="137"/>
      <c r="C36" s="137"/>
      <c r="D36" s="137"/>
      <c r="E36" s="137"/>
      <c r="F36" s="137"/>
    </row>
    <row r="37" spans="1:6">
      <c r="A37" s="17"/>
      <c r="B37" s="167"/>
      <c r="C37" s="167"/>
      <c r="D37" s="137"/>
      <c r="E37" s="137"/>
      <c r="F37" s="137"/>
    </row>
    <row r="38" spans="1:6">
      <c r="A38" s="17"/>
      <c r="B38" s="168"/>
      <c r="C38" s="168"/>
      <c r="D38" s="137"/>
      <c r="E38" s="137"/>
      <c r="F38" s="137"/>
    </row>
    <row r="39" spans="1:6">
      <c r="A39" s="17" t="s">
        <v>108</v>
      </c>
      <c r="B39" s="167"/>
      <c r="C39" s="167"/>
      <c r="D39" s="137"/>
      <c r="E39" s="137"/>
      <c r="F39" s="137"/>
    </row>
    <row r="40" spans="1:6">
      <c r="A40" s="132" t="s">
        <v>109</v>
      </c>
      <c r="B40" s="137"/>
      <c r="C40" s="137"/>
      <c r="D40" s="137"/>
      <c r="E40" s="137"/>
      <c r="F40" s="137"/>
    </row>
    <row r="41" spans="1:6">
      <c r="A41" s="8"/>
      <c r="B41" s="137"/>
      <c r="C41" s="137"/>
      <c r="D41" s="137"/>
      <c r="E41" s="137"/>
      <c r="F41" s="137"/>
    </row>
    <row r="42" spans="1:6">
      <c r="A42" s="8"/>
      <c r="B42" s="137"/>
      <c r="C42" s="137"/>
      <c r="D42" s="137"/>
      <c r="E42" s="137"/>
      <c r="F42" s="137"/>
    </row>
    <row r="43" spans="1:6">
      <c r="A43" s="18" t="s">
        <v>47</v>
      </c>
      <c r="B43" s="137"/>
      <c r="C43" s="137"/>
      <c r="D43" s="137"/>
      <c r="E43" s="137"/>
      <c r="F43" s="137"/>
    </row>
    <row r="44" spans="1:6">
      <c r="A44" s="132" t="s">
        <v>48</v>
      </c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IS</vt:lpstr>
      <vt:lpstr>BS</vt:lpstr>
      <vt:lpstr>CFS</vt:lpstr>
      <vt:lpstr>отчет за 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2020-11-02T08:16:02Z</dcterms:modified>
</cp:coreProperties>
</file>