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30" activeTab="1"/>
  </bookViews>
  <sheets>
    <sheet name="FIRMA" sheetId="1" r:id="rId1"/>
    <sheet name="BALANS" sheetId="2" r:id="rId2"/>
    <sheet name="OPR" sheetId="3" r:id="rId3"/>
    <sheet name="OPP " sheetId="4" r:id="rId4"/>
    <sheet name="CAPITAL " sheetId="5" r:id="rId5"/>
    <sheet name="Pril5-DMNA за заверка" sheetId="6" r:id="rId6"/>
    <sheet name="Sheet1" sheetId="7" r:id="rId7"/>
  </sheets>
  <definedNames>
    <definedName name="_xlnm.Print_Area" localSheetId="1">'BALANS'!$C$2:$H$53</definedName>
    <definedName name="_xlnm.Print_Area" localSheetId="4">'CAPITAL '!$B$2:$O$38</definedName>
    <definedName name="_xlnm.Print_Area" localSheetId="3">'OPP '!$B$2:$K$34</definedName>
    <definedName name="_xlnm.Print_Area" localSheetId="2">'OPR'!$B$2:$M$47</definedName>
    <definedName name="_xlnm.Print_Area" localSheetId="5">'Pril5-DMNA за заверка'!$B$2:$T$43</definedName>
    <definedName name="_xlnm.Print_Titles" localSheetId="1">'BALANS'!$8:$10</definedName>
    <definedName name="_xlnm.Print_Titles" localSheetId="5">'Pril5-DMNA за заверка'!$7:$9</definedName>
  </definedNames>
  <calcPr fullCalcOnLoad="1"/>
</workbook>
</file>

<file path=xl/sharedStrings.xml><?xml version="1.0" encoding="utf-8"?>
<sst xmlns="http://schemas.openxmlformats.org/spreadsheetml/2006/main" count="391" uniqueCount="317">
  <si>
    <t>4. Други вземания, в т.ч. :</t>
  </si>
  <si>
    <t>8. Други задължения, в т.ч. :</t>
  </si>
  <si>
    <t>III. Инвестиции</t>
  </si>
  <si>
    <t xml:space="preserve">  - към персонала, в т.ч.:</t>
  </si>
  <si>
    <t xml:space="preserve">  - осигурителни задължения, в т.ч.:</t>
  </si>
  <si>
    <t>IV. Парични средства, в т.ч. :</t>
  </si>
  <si>
    <t xml:space="preserve">  - в брой</t>
  </si>
  <si>
    <t xml:space="preserve">  - в безсрочни сметки (депозити)</t>
  </si>
  <si>
    <t xml:space="preserve">  - данъчни задължения, в т.ч.:</t>
  </si>
  <si>
    <t>Общо за раздел В:</t>
  </si>
  <si>
    <t>Общо за раздел B, в т.ч.:</t>
  </si>
  <si>
    <t>СУМА НА ПАСИВА (А+Б+В+Г)</t>
  </si>
  <si>
    <t xml:space="preserve">А. Разходи </t>
  </si>
  <si>
    <t>1. Намаление на запасите от продукция и незавършено производство</t>
  </si>
  <si>
    <t>Приложение  № 5 към СС1</t>
  </si>
  <si>
    <t>СПРАВКА ЗА  НЕТЕКУЩИТЕ (ДЪЛГОТРАЙНИТЕ) АКТИВИ</t>
  </si>
  <si>
    <t>Отчетна стойност  на нетекущите активи</t>
  </si>
  <si>
    <t>На постъпилите през периода</t>
  </si>
  <si>
    <t>На излезлите през периода</t>
  </si>
  <si>
    <t>Увелич-ение</t>
  </si>
  <si>
    <t>Намал-ение</t>
  </si>
  <si>
    <t xml:space="preserve">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</si>
  <si>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
</t>
  </si>
  <si>
    <t>Концесии, патенти, лицензии, търговски марки, програмни продукти и други подобни права и активи</t>
  </si>
  <si>
    <t>Предоставени аванси и нематериални активи в процес на изграждане</t>
  </si>
  <si>
    <t>Земи и сгради, в т.в.:</t>
  </si>
  <si>
    <t>-</t>
  </si>
  <si>
    <t>земи</t>
  </si>
  <si>
    <t>сгради</t>
  </si>
  <si>
    <t>Машини, производствено оборудване и апаратура</t>
  </si>
  <si>
    <t>Съоръжения и други</t>
  </si>
  <si>
    <t>Предоставени аванси и дълготрайни материални активи в процес на изграждане</t>
  </si>
  <si>
    <t xml:space="preserve">Дългосрочни финансови активи </t>
  </si>
  <si>
    <t>Акции и дялове в предприятия от група</t>
  </si>
  <si>
    <t>Предоставени заеми на предприятия от група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</si>
  <si>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</si>
  <si>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</si>
  <si>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>Дългосрочни инвестиции</t>
  </si>
  <si>
    <t xml:space="preserve">6. </t>
  </si>
  <si>
    <t>Други заеми</t>
  </si>
  <si>
    <t xml:space="preserve">7. </t>
  </si>
  <si>
    <t>Изкупени собствени акции</t>
  </si>
  <si>
    <t>Отсрочеин данъци</t>
  </si>
  <si>
    <t>Общо нетекущи (дълготрайни) активи ( I+ II+ III+ IV)</t>
  </si>
  <si>
    <t>2. Разходи за суровини, материали и външни услуги, в т.ч.:</t>
  </si>
  <si>
    <t>а) суровини и материали</t>
  </si>
  <si>
    <t>б) външни услуги</t>
  </si>
  <si>
    <t>3. Разходи за персонала, в т.ч.</t>
  </si>
  <si>
    <t>а) разходи за възнаграждения</t>
  </si>
  <si>
    <t>б) разходи за осигуровки, в т.ч.</t>
  </si>
  <si>
    <t xml:space="preserve"> - осигуровки свързани с пенсии</t>
  </si>
  <si>
    <t>4.Разходи за амортизация и обезценка, в т.ч.:</t>
  </si>
  <si>
    <t>- разходи за амортизация</t>
  </si>
  <si>
    <t>- разходи от обезценка</t>
  </si>
  <si>
    <t>б)разходи от обезценка на текущи (краткотрайни) активи</t>
  </si>
  <si>
    <t>а)разходи за амортизация и обезценка на дълготрайни материални и нематериални активи, в т.ч.:</t>
  </si>
  <si>
    <t>5. Други разходи, в т.ч.:</t>
  </si>
  <si>
    <t>а)балансова стойност на продадени активи</t>
  </si>
  <si>
    <t>Общо разходи за оперативна дейност (1+2+3+4+5)</t>
  </si>
  <si>
    <t xml:space="preserve">- отрицателни разлики от промяна на валутни курсове </t>
  </si>
  <si>
    <t xml:space="preserve"> 7. Разходи за лихви и други финансови разходи, в т.ч.:</t>
  </si>
  <si>
    <t>б)отрицателни разлики от операции с финансови активи</t>
  </si>
  <si>
    <t>Общо финансови разходи (6+7)</t>
  </si>
  <si>
    <t>8.Печалба от обичайна дейност</t>
  </si>
  <si>
    <t>9. Извънредни разходи</t>
  </si>
  <si>
    <t>Общо разходи (1+2+3+4+5+6+7+9)</t>
  </si>
  <si>
    <t>10.Счетоводна печалба (общо приходи-общо разходи)</t>
  </si>
  <si>
    <t>11. Разходи за данъци от печалбата</t>
  </si>
  <si>
    <t>12.Други данъци, алтернативни на корпоративния данък</t>
  </si>
  <si>
    <t>13. Печалба ( 10-11-12)</t>
  </si>
  <si>
    <t>ВСИЧКО ( Общо разходи+11+12+13)</t>
  </si>
  <si>
    <t xml:space="preserve">Б. Приходи </t>
  </si>
  <si>
    <t>1. Нетни приходи от продажби, в т.ч.:</t>
  </si>
  <si>
    <t>б) стоки</t>
  </si>
  <si>
    <t>а)  продукция</t>
  </si>
  <si>
    <t>в) услуги</t>
  </si>
  <si>
    <t>2. Увеличение на запасите от продукция и незавършено производство</t>
  </si>
  <si>
    <t>3. Разходи за придобиване на активи по стопански начин</t>
  </si>
  <si>
    <t>4. Други приходи, в т.ч.:</t>
  </si>
  <si>
    <t>- приходи от финансирания</t>
  </si>
  <si>
    <t>Общо приходи от оперативна дейност (1+2+3+4)</t>
  </si>
  <si>
    <t>5. Приходи от участия в дъщерни, асоциирани и смесени предприятия, в т.ч.:</t>
  </si>
  <si>
    <t>- приходи от участия в предприятия от група</t>
  </si>
  <si>
    <t>6. Приходи от други инвестиции и заеми, признати като нетекущи (дългосрочни) активи, в т.ч.:</t>
  </si>
  <si>
    <t>- приходи от предприятия от група</t>
  </si>
  <si>
    <t>7. Други лихви и финансови приходи, в т.ч.:</t>
  </si>
  <si>
    <t xml:space="preserve">в) положителни разлики от промяна на валутни курсове </t>
  </si>
  <si>
    <t>Общо финансови приходи (5+6+7)</t>
  </si>
  <si>
    <t>8. Загуба от обичайната дейност</t>
  </si>
  <si>
    <t>9.Извънредни приходи</t>
  </si>
  <si>
    <t>Общо приходи (1+2+3+4+5+6+7+9)</t>
  </si>
  <si>
    <t>10.Счетоводна загуба (общо приходи-общо разходи)</t>
  </si>
  <si>
    <t>ВСИЧКО ( Общо приходи+11)</t>
  </si>
  <si>
    <t>11. Загуба ( 10+ред 11 и 12 от раздел А)</t>
  </si>
  <si>
    <t>8. Покриване на загуба</t>
  </si>
  <si>
    <t>9. Последващи оценки на активи и пасиви</t>
  </si>
  <si>
    <t>10. Други изменения в собствения капитал</t>
  </si>
  <si>
    <t>11.Салдо към края на отчетния период</t>
  </si>
  <si>
    <t>13.Собствен капитал към края на отчетния период (11± 12)</t>
  </si>
  <si>
    <t>НАИМЕНОВАНИЕ НА РАЗХОДИТЕ</t>
  </si>
  <si>
    <t>Сума (хил.лв.)</t>
  </si>
  <si>
    <t>НАИМЕНОВАНИЕ НА ПРИХОДИТЕ</t>
  </si>
  <si>
    <t>Наименование на потоците</t>
  </si>
  <si>
    <t>(хил.лева)</t>
  </si>
  <si>
    <t>a</t>
  </si>
  <si>
    <t>Показатели</t>
  </si>
  <si>
    <t>Име на фирмата</t>
  </si>
  <si>
    <t>БАЛАНС</t>
  </si>
  <si>
    <t>А. Собствен капитал</t>
  </si>
  <si>
    <t>Адрес</t>
  </si>
  <si>
    <t>БУЛСТАТ</t>
  </si>
  <si>
    <t>МОЛ</t>
  </si>
  <si>
    <t>Факс</t>
  </si>
  <si>
    <t>Телефон</t>
  </si>
  <si>
    <t>e-mail</t>
  </si>
  <si>
    <t>Общо за раздел Б</t>
  </si>
  <si>
    <t>Общо за раздел А</t>
  </si>
  <si>
    <t>ОТЧЕТ ЗА СОБСТВЕНИЯ КАПИТАЛ</t>
  </si>
  <si>
    <t>Код на реда</t>
  </si>
  <si>
    <t>а</t>
  </si>
  <si>
    <t>б</t>
  </si>
  <si>
    <t>АКТИВ
Раздели, групи статии</t>
  </si>
  <si>
    <t>ПАСИВ 
Раздели, групи статии</t>
  </si>
  <si>
    <t>2200</t>
  </si>
  <si>
    <t>2400</t>
  </si>
  <si>
    <t>2600</t>
  </si>
  <si>
    <t>2700</t>
  </si>
  <si>
    <t>Ръководител /и/</t>
  </si>
  <si>
    <t>текуща год.</t>
  </si>
  <si>
    <t>постъпления</t>
  </si>
  <si>
    <t>плащания</t>
  </si>
  <si>
    <t>нетен поток</t>
  </si>
  <si>
    <t>А. Парични потоци от основна дейност</t>
  </si>
  <si>
    <t>1. 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</si>
  <si>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</si>
  <si>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5. Парични потоци от положителни и отрицателни валутни курсови разлики</t>
  </si>
  <si>
    <t>8. Други парични потоци от основна дейност</t>
  </si>
  <si>
    <t>2201</t>
  </si>
  <si>
    <t>2202</t>
  </si>
  <si>
    <t>2203</t>
  </si>
  <si>
    <t>2204</t>
  </si>
  <si>
    <t>2205</t>
  </si>
  <si>
    <t>2206</t>
  </si>
  <si>
    <t>2207</t>
  </si>
  <si>
    <t>2208</t>
  </si>
  <si>
    <t>2301</t>
  </si>
  <si>
    <t>Всичко парични потоци от основна дейност (А)</t>
  </si>
  <si>
    <t>1. Парични потоци, свързани с дълготрайни активи</t>
  </si>
  <si>
    <t>Всичко парични потоци от инвестиционна дейност (Б)</t>
  </si>
  <si>
    <t>2300</t>
  </si>
  <si>
    <t>Всичко парични потоци от финансова дейност (В)</t>
  </si>
  <si>
    <t>Г.  Изменения на паричните средства през периода (А+Б+В)</t>
  </si>
  <si>
    <t>Д. Парични средства в началото на периода</t>
  </si>
  <si>
    <t>2500</t>
  </si>
  <si>
    <t>Е.Парични средства в края на периода</t>
  </si>
  <si>
    <t>Б. Парични потоци от инвестиционна дейност</t>
  </si>
  <si>
    <t>В. Парични потоци от финансова дейност</t>
  </si>
  <si>
    <t>Резерви</t>
  </si>
  <si>
    <t xml:space="preserve">    увеличение</t>
  </si>
  <si>
    <t xml:space="preserve">    намаление</t>
  </si>
  <si>
    <t xml:space="preserve">    в т.ч. за дивиденти</t>
  </si>
  <si>
    <t xml:space="preserve">    намаления</t>
  </si>
  <si>
    <t>Неразпределена печалба</t>
  </si>
  <si>
    <t/>
  </si>
  <si>
    <t>IV. Отсрочени данъци</t>
  </si>
  <si>
    <t>Дата на изготвяне на ГФО:</t>
  </si>
  <si>
    <t>3. Парични потоци, свързани с трудови възнаграждения</t>
  </si>
  <si>
    <t>4. Парични потоци, свързани с лихви, комисионни, дивиденти и други подобни</t>
  </si>
  <si>
    <t>6. Платени и възстановени данъци върху печалбата</t>
  </si>
  <si>
    <t>7. Плащания при разпределение на печалби</t>
  </si>
  <si>
    <t xml:space="preserve">                                                    </t>
  </si>
  <si>
    <t>ПОКАЗАТЕЛИ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</si>
  <si>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</si>
  <si>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</si>
  <si>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</si>
  <si>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</si>
  <si>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</si>
  <si>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</si>
  <si>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</si>
  <si>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</si>
  <si>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</si>
  <si>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</si>
  <si>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</si>
  <si>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</si>
  <si>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1.</t>
  </si>
  <si>
    <t>2.</t>
  </si>
  <si>
    <t>3.</t>
  </si>
  <si>
    <t>4.</t>
  </si>
  <si>
    <t>5.</t>
  </si>
  <si>
    <t>Обща сума I:</t>
  </si>
  <si>
    <t>Продукти от развойна дейност</t>
  </si>
  <si>
    <t xml:space="preserve">2. </t>
  </si>
  <si>
    <t>Обща сума III</t>
  </si>
  <si>
    <t>IV.</t>
  </si>
  <si>
    <t>Търговска репутация</t>
  </si>
  <si>
    <t xml:space="preserve">      СЧЕТОВОДЕН  БАЛАНС</t>
  </si>
  <si>
    <t>Обща сума II:</t>
  </si>
  <si>
    <t>II.</t>
  </si>
  <si>
    <t>Непокрита загуба</t>
  </si>
  <si>
    <t>III.</t>
  </si>
  <si>
    <t>Ръководител: ........................</t>
  </si>
  <si>
    <t>Съставител:.........................</t>
  </si>
  <si>
    <t>Съставител:.................................</t>
  </si>
  <si>
    <t>Общо собствен капитал</t>
  </si>
  <si>
    <t>Съставител:.......................</t>
  </si>
  <si>
    <t xml:space="preserve">Приложение № 1
 </t>
  </si>
  <si>
    <t>към  СС1</t>
  </si>
  <si>
    <t>към СС1</t>
  </si>
  <si>
    <t>Ръководител:.................................</t>
  </si>
  <si>
    <t>( в хил. лв)</t>
  </si>
  <si>
    <t>Дата към която е ГФО:</t>
  </si>
  <si>
    <t>Населено място:</t>
  </si>
  <si>
    <t>Одитор</t>
  </si>
  <si>
    <t>Втори одитор</t>
  </si>
  <si>
    <t>Съставител на отчета:</t>
  </si>
  <si>
    <t>ЗАГЛАВНА СТР.</t>
  </si>
  <si>
    <t>ОПР</t>
  </si>
  <si>
    <t>ОПП</t>
  </si>
  <si>
    <t>ОСК</t>
  </si>
  <si>
    <t>ПРОВЕРКИ ПРИЛОЖЕНИЯ</t>
  </si>
  <si>
    <t>Приложение №1</t>
  </si>
  <si>
    <t>към СС7</t>
  </si>
  <si>
    <t>Записан капитал</t>
  </si>
  <si>
    <t>Премии от емисии</t>
  </si>
  <si>
    <t>Законови</t>
  </si>
  <si>
    <t>Резерв, свързан с изкупени собствени акции</t>
  </si>
  <si>
    <t>Резерв съгласно учредителен акт</t>
  </si>
  <si>
    <t>Други резерви</t>
  </si>
  <si>
    <t>Финансов резултат от минали години</t>
  </si>
  <si>
    <t>Текуща печалба / загуба</t>
  </si>
  <si>
    <t>1.Салдо в началото на отчетния период</t>
  </si>
  <si>
    <t>2. Промени в счетоводната политика</t>
  </si>
  <si>
    <t>3.Грешки</t>
  </si>
  <si>
    <t>5. Изменения за сметка на собствениците,в т.ч.</t>
  </si>
  <si>
    <t>Приложение №4</t>
  </si>
  <si>
    <t>6. Финансов резултат за текущия период</t>
  </si>
  <si>
    <t>7. Разпределения на печалба:</t>
  </si>
  <si>
    <t>Б. Нетекущи (дълготрайни) активи</t>
  </si>
  <si>
    <t>2. Машини, производствено оборудване и апаратура</t>
  </si>
  <si>
    <t>3. Съоръжения и други</t>
  </si>
  <si>
    <t>Общо за раздел Б:</t>
  </si>
  <si>
    <t>В. Текущи (краткотрайни) активи</t>
  </si>
  <si>
    <t>I. Материални запаси</t>
  </si>
  <si>
    <t>1. Суровини и материали</t>
  </si>
  <si>
    <t>2. Незавършено производство</t>
  </si>
  <si>
    <t>2. Концесии, патенти, лицензии, търговски марки,програмни продукти и други подобни права и активи</t>
  </si>
  <si>
    <t>2. Задължения към финансови предприятия, в т.ч. :</t>
  </si>
  <si>
    <t xml:space="preserve">     над 1 година</t>
  </si>
  <si>
    <t>Г. Разходи за бъдещи периоди</t>
  </si>
  <si>
    <t>СУМА НА АКТИВА (А+Б+В+Г)</t>
  </si>
  <si>
    <t>I. Записан капитал</t>
  </si>
  <si>
    <t>I. Нематериални активи</t>
  </si>
  <si>
    <t>IV. Резерви</t>
  </si>
  <si>
    <t>Общо за група I:</t>
  </si>
  <si>
    <t>II. Дълготрайни материални активи</t>
  </si>
  <si>
    <t>4. Други резерви</t>
  </si>
  <si>
    <t>1. Земи и сгради, в т.ч.:</t>
  </si>
  <si>
    <t>Общо за група IV:</t>
  </si>
  <si>
    <t xml:space="preserve">  -  земи</t>
  </si>
  <si>
    <t xml:space="preserve">  -  сгради</t>
  </si>
  <si>
    <t>4. Предоставени аванси и дълготрайни
 материални активи в процес на изграждане</t>
  </si>
  <si>
    <t>VI. Текуща печалба (загуба)</t>
  </si>
  <si>
    <t>Общо за група II:</t>
  </si>
  <si>
    <t>III. Дълготрайни финансови активи</t>
  </si>
  <si>
    <t>Б. Провизии и сходни задължения</t>
  </si>
  <si>
    <t>1. Провизии за пенсии и други подобни задължения</t>
  </si>
  <si>
    <t>В. Задължения</t>
  </si>
  <si>
    <t xml:space="preserve">        до 1 година</t>
  </si>
  <si>
    <t xml:space="preserve">        над 1 година</t>
  </si>
  <si>
    <t>3. Получени аванси, в т.ч.:</t>
  </si>
  <si>
    <t>3. Продукти и стоки, в т.ч. :</t>
  </si>
  <si>
    <t>4. Задължения към доставчици, в т.ч.:</t>
  </si>
  <si>
    <t xml:space="preserve">  - стоки</t>
  </si>
  <si>
    <t>II. Вземания</t>
  </si>
  <si>
    <t>1. Вземания от клиенти и доставчици, в т.ч. :</t>
  </si>
  <si>
    <t>Дълготрайни материални активи</t>
  </si>
  <si>
    <t>Нач. дата ГФО:</t>
  </si>
  <si>
    <t xml:space="preserve">Приложение № 2
 </t>
  </si>
  <si>
    <t>6.Разходи от обезценка на финансови активи, включително инвестициите, признати като текущи (краткосрочни) активи, в т.ч.:</t>
  </si>
  <si>
    <t>Сума ( в хил. лв.)</t>
  </si>
  <si>
    <t>4.Салдо след промени в счетоводната политика и грешки</t>
  </si>
  <si>
    <t>12. Промени от преводи на годишни финансови отчети на предприятия в чужбина</t>
  </si>
  <si>
    <t xml:space="preserve"> </t>
  </si>
  <si>
    <t>ПРИЛОЖЕНИЯ</t>
  </si>
  <si>
    <t xml:space="preserve">Резерв от последващи </t>
  </si>
  <si>
    <t>оценки</t>
  </si>
  <si>
    <t xml:space="preserve">  - други кредитори, в т.ч.:</t>
  </si>
  <si>
    <t>б)други</t>
  </si>
  <si>
    <t>а)лихви</t>
  </si>
  <si>
    <t>а) приходи от лихви</t>
  </si>
  <si>
    <t xml:space="preserve">                     ОТЧЕТ ЗА ПРИХОДИТЕ И РАЗХОДИТЕ</t>
  </si>
  <si>
    <t>1. Парични потоци от емитиране на акции</t>
  </si>
  <si>
    <t>2. Други парични потоци от финансова дейност</t>
  </si>
  <si>
    <t>ОТЧЕТ ЗА ПАРИЧНИТЕ ПОТОЦИ ПО ПРЕКИЯ МЕТОД</t>
  </si>
  <si>
    <t>ГР.СОФИЯ</t>
  </si>
  <si>
    <t xml:space="preserve"> 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</si>
  <si>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Съставител:.........................                             Ръководител:.........................................                                                                       </t>
  </si>
  <si>
    <t xml:space="preserve">Съставител:..............................                                                                                            Ръководител:............................... </t>
  </si>
  <si>
    <t xml:space="preserve">предх. год.
</t>
  </si>
  <si>
    <t xml:space="preserve">               Ръководител:……………………...........                           </t>
  </si>
  <si>
    <t>ТРАНСПОРТНО СТРОИТЕЛСТВО И ВЪЗСТАНОВЯВАНЕ ЕАД</t>
  </si>
  <si>
    <t>ул.Кирил Благоев №14</t>
  </si>
  <si>
    <t>BG 205677435</t>
  </si>
  <si>
    <t>Божидар Джелебов</t>
  </si>
  <si>
    <t>Светла Бочева</t>
  </si>
  <si>
    <t>на ТРАНСПОРТНО СТРОИТЕЛСТВО И ВЪЗСТАНОВЯВАНЕ ЕАД</t>
  </si>
  <si>
    <t>/Светла Бочева/</t>
  </si>
  <si>
    <t>б)други приходи от финансови операции</t>
  </si>
  <si>
    <t>V. Натрупана печалба (загуба)от минали години</t>
  </si>
  <si>
    <t>1.Неразпределена печалба от минали години</t>
  </si>
  <si>
    <t xml:space="preserve"> Финансов отчет към:</t>
  </si>
  <si>
    <t>За 6 месеца 30.06.2020</t>
  </si>
  <si>
    <t>За 3 месеца 30.06.2020</t>
  </si>
  <si>
    <t>За 3 месеца 30.06.2019</t>
  </si>
  <si>
    <t>За 29.05.2019 -30.06.2019</t>
  </si>
  <si>
    <t>30.06.2020                                                                /хил. лв./</t>
  </si>
  <si>
    <t>30.06.2019                                                                /хил. лв./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</si>
</sst>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лв&quot;_-;\-* #,##0\ &quot;лв&quot;_-;_-* &quot;-&quot;\ &quot;лв&quot;_-;_-@_-"/>
    <numFmt numFmtId="173" formatCode="_-* #,##0\ _л_в_-;\-* #,##0\ _л_в_-;_-* &quot;-&quot;\ _л_в_-;_-@_-"/>
    <numFmt numFmtId="174" formatCode="_-* #,##0.00\ &quot;лв&quot;_-;\-* #,##0.00\ &quot;лв&quot;_-;_-* &quot;-&quot;??\ &quot;лв&quot;_-;_-@_-"/>
    <numFmt numFmtId="175" formatCode="_-* #,##0.00\ _л_в_-;\-* #,##0.00\ _л_в_-;_-* &quot;-&quot;??\ _л_в_-;_-@_-"/>
    <numFmt numFmtId="176" formatCode="dd\.mm\.yyyy"/>
    <numFmt numFmtId="177" formatCode=";;;@"/>
    <numFmt numFmtId="178" formatCode="#,##0;\-#,##0;&quot;-&quot;"/>
    <numFmt numFmtId="179" formatCode="dd\.mm\.yyyy\ &quot;г.&quot;;@"/>
    <numFmt numFmtId="180" formatCode="_(###0_);_(\(#,##0\);_(&quot;-&quot;_);_(@_)"/>
    <numFmt numFmtId="181" formatCode="_(###0_);_(\(###0\);_(&quot;-&quot;_);_(@_)"/>
    <numFmt numFmtId="182" formatCode="_(#,##0_);_(\(#,##0\);_(&quot;-&quot;_);_(@_)"/>
    <numFmt numFmtId="183" formatCode="0;\(0\)"/>
  </numFmts>
  <fonts count="80">
    <font>
      <sz val="12"/>
      <name val="Arial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sz val="24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u val="single"/>
      <sz val="9"/>
      <color indexed="12"/>
      <name val="Arial"/>
      <family val="2"/>
    </font>
    <font>
      <u val="single"/>
      <sz val="12"/>
      <name val="Times New Roman Cyr"/>
      <family val="1"/>
    </font>
    <font>
      <u val="single"/>
      <sz val="9"/>
      <color indexed="36"/>
      <name val="Arial"/>
      <family val="2"/>
    </font>
    <font>
      <b/>
      <sz val="18"/>
      <name val="Times New Roman Cyr"/>
      <family val="1"/>
    </font>
    <font>
      <sz val="10"/>
      <name val="Arial"/>
      <family val="2"/>
    </font>
    <font>
      <sz val="10"/>
      <name val="Tms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12"/>
      <color indexed="18"/>
      <name val="Times New Roman"/>
      <family val="1"/>
    </font>
    <font>
      <sz val="24"/>
      <color indexed="18"/>
      <name val="Times New Roman"/>
      <family val="1"/>
    </font>
    <font>
      <sz val="10"/>
      <color indexed="18"/>
      <name val="Times New Roman"/>
      <family val="1"/>
    </font>
    <font>
      <b/>
      <u val="single"/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u val="single"/>
      <sz val="24"/>
      <color indexed="18"/>
      <name val="Times New Roman"/>
      <family val="1"/>
    </font>
    <font>
      <b/>
      <sz val="12"/>
      <color indexed="18"/>
      <name val="Times New Roman"/>
      <family val="1"/>
    </font>
    <font>
      <b/>
      <u val="single"/>
      <sz val="16"/>
      <color indexed="18"/>
      <name val="Times New Roman"/>
      <family val="1"/>
    </font>
    <font>
      <sz val="10"/>
      <color indexed="18"/>
      <name val="Times New Roman Cyr"/>
      <family val="1"/>
    </font>
    <font>
      <b/>
      <u val="single"/>
      <sz val="12"/>
      <color indexed="51"/>
      <name val="Times New Roman"/>
      <family val="1"/>
    </font>
    <font>
      <sz val="11"/>
      <color indexed="8"/>
      <name val="Times New Roman Cyr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47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ck">
        <color indexed="47"/>
      </left>
      <right style="thick">
        <color indexed="47"/>
      </right>
      <top style="thick">
        <color indexed="47"/>
      </top>
      <bottom style="thick">
        <color indexed="47"/>
      </bottom>
    </border>
    <border>
      <left style="thick">
        <color indexed="47"/>
      </left>
      <right style="thick">
        <color indexed="47"/>
      </right>
      <top>
        <color indexed="63"/>
      </top>
      <bottom style="dotted"/>
    </border>
    <border>
      <left style="thick">
        <color indexed="47"/>
      </left>
      <right style="thick">
        <color indexed="47"/>
      </right>
      <top style="thick">
        <color indexed="47"/>
      </top>
      <bottom style="dotted"/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0" fillId="25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4" fillId="26" borderId="2" applyNumberFormat="0" applyAlignment="0" applyProtection="0"/>
    <xf numFmtId="0" fontId="65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0" fillId="28" borderId="6" applyNumberFormat="0" applyAlignment="0" applyProtection="0"/>
    <xf numFmtId="0" fontId="71" fillId="28" borderId="2" applyNumberFormat="0" applyAlignment="0" applyProtection="0"/>
    <xf numFmtId="0" fontId="72" fillId="29" borderId="7" applyNumberFormat="0" applyAlignment="0" applyProtection="0"/>
    <xf numFmtId="0" fontId="73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3" fillId="0" borderId="0" xfId="38" applyFont="1" applyFill="1" applyAlignment="1">
      <alignment horizontal="center"/>
      <protection/>
    </xf>
    <xf numFmtId="0" fontId="3" fillId="0" borderId="0" xfId="38" applyFont="1" applyFill="1" applyAlignment="1">
      <alignment horizontal="center" vertical="center"/>
      <protection/>
    </xf>
    <xf numFmtId="0" fontId="6" fillId="32" borderId="0" xfId="40" applyFont="1" applyFill="1" applyAlignment="1">
      <alignment vertical="center"/>
      <protection/>
    </xf>
    <xf numFmtId="0" fontId="6" fillId="32" borderId="0" xfId="40" applyFont="1" applyFill="1" applyAlignment="1">
      <alignment vertical="center" wrapText="1"/>
      <protection/>
    </xf>
    <xf numFmtId="0" fontId="4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10" xfId="40" applyFont="1" applyFill="1" applyBorder="1" applyAlignment="1">
      <alignment vertical="center"/>
      <protection/>
    </xf>
    <xf numFmtId="0" fontId="6" fillId="32" borderId="0" xfId="40" applyFont="1" applyFill="1" applyBorder="1" applyAlignment="1">
      <alignment vertical="center"/>
      <protection/>
    </xf>
    <xf numFmtId="0" fontId="6" fillId="32" borderId="11" xfId="40" applyFont="1" applyFill="1" applyBorder="1" applyAlignment="1">
      <alignment vertical="center"/>
      <protection/>
    </xf>
    <xf numFmtId="0" fontId="6" fillId="32" borderId="11" xfId="40" applyFont="1" applyFill="1" applyBorder="1" applyAlignment="1">
      <alignment vertical="center" wrapText="1"/>
      <protection/>
    </xf>
    <xf numFmtId="0" fontId="6" fillId="32" borderId="0" xfId="40" applyFont="1" applyFill="1" applyBorder="1" applyAlignment="1">
      <alignment vertical="center" wrapText="1"/>
      <protection/>
    </xf>
    <xf numFmtId="0" fontId="6" fillId="32" borderId="12" xfId="40" applyFont="1" applyFill="1" applyBorder="1" applyAlignment="1">
      <alignment vertical="center"/>
      <protection/>
    </xf>
    <xf numFmtId="0" fontId="6" fillId="32" borderId="13" xfId="40" applyFont="1" applyFill="1" applyBorder="1" applyAlignment="1">
      <alignment vertic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6" fillId="32" borderId="11" xfId="40" applyFont="1" applyFill="1" applyBorder="1" applyAlignment="1" applyProtection="1">
      <alignment vertical="center" wrapText="1"/>
      <protection/>
    </xf>
    <xf numFmtId="0" fontId="6" fillId="32" borderId="0" xfId="40" applyFont="1" applyFill="1" applyBorder="1" applyAlignment="1" applyProtection="1">
      <alignment vertical="center" wrapText="1"/>
      <protection/>
    </xf>
    <xf numFmtId="0" fontId="6" fillId="32" borderId="0" xfId="40" applyFont="1" applyFill="1" applyAlignment="1" applyProtection="1">
      <alignment vertical="center" wrapText="1"/>
      <protection/>
    </xf>
    <xf numFmtId="0" fontId="3" fillId="32" borderId="0" xfId="38" applyFont="1" applyFill="1" applyAlignment="1">
      <alignment horizontal="center"/>
      <protection/>
    </xf>
    <xf numFmtId="0" fontId="3" fillId="32" borderId="0" xfId="38" applyFont="1" applyFill="1" applyAlignment="1">
      <alignment horizontal="center" vertical="center"/>
      <protection/>
    </xf>
    <xf numFmtId="0" fontId="11" fillId="32" borderId="0" xfId="0" applyFont="1" applyFill="1" applyBorder="1" applyAlignment="1" applyProtection="1">
      <alignment horizontal="center"/>
      <protection/>
    </xf>
    <xf numFmtId="0" fontId="2" fillId="32" borderId="0" xfId="38" applyFont="1" applyFill="1" applyBorder="1" applyAlignment="1">
      <alignment wrapText="1"/>
      <protection/>
    </xf>
    <xf numFmtId="0" fontId="4" fillId="32" borderId="0" xfId="0" applyFont="1" applyFill="1" applyAlignment="1" applyProtection="1">
      <alignment/>
      <protection/>
    </xf>
    <xf numFmtId="0" fontId="6" fillId="32" borderId="13" xfId="40" applyFont="1" applyFill="1" applyBorder="1" applyAlignment="1" applyProtection="1">
      <alignment vertical="center"/>
      <protection/>
    </xf>
    <xf numFmtId="0" fontId="6" fillId="32" borderId="0" xfId="4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/>
      <protection/>
    </xf>
    <xf numFmtId="0" fontId="6" fillId="32" borderId="12" xfId="40" applyFont="1" applyFill="1" applyBorder="1" applyAlignment="1" applyProtection="1">
      <alignment vertical="center"/>
      <protection/>
    </xf>
    <xf numFmtId="0" fontId="6" fillId="32" borderId="10" xfId="40" applyFont="1" applyFill="1" applyBorder="1" applyAlignment="1" applyProtection="1">
      <alignment vertical="center"/>
      <protection/>
    </xf>
    <xf numFmtId="0" fontId="6" fillId="32" borderId="0" xfId="40" applyFont="1" applyFill="1" applyAlignment="1" applyProtection="1">
      <alignment vertical="center"/>
      <protection/>
    </xf>
    <xf numFmtId="0" fontId="3" fillId="32" borderId="0" xfId="39" applyFont="1" applyFill="1" applyBorder="1" applyAlignment="1" applyProtection="1">
      <alignment horizontal="centerContinuous"/>
      <protection/>
    </xf>
    <xf numFmtId="0" fontId="3" fillId="32" borderId="0" xfId="39" applyFont="1" applyFill="1" applyBorder="1" applyAlignment="1" applyProtection="1">
      <alignment/>
      <protection/>
    </xf>
    <xf numFmtId="0" fontId="3" fillId="32" borderId="0" xfId="39" applyFont="1" applyFill="1" applyBorder="1" applyAlignment="1" applyProtection="1">
      <alignment horizontal="center" vertical="top" wrapText="1"/>
      <protection/>
    </xf>
    <xf numFmtId="0" fontId="3" fillId="32" borderId="0" xfId="39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Alignment="1" applyProtection="1">
      <alignment/>
      <protection/>
    </xf>
    <xf numFmtId="3" fontId="2" fillId="32" borderId="0" xfId="39" applyNumberFormat="1" applyFont="1" applyFill="1" applyBorder="1" applyAlignment="1" applyProtection="1">
      <alignment vertical="center"/>
      <protection/>
    </xf>
    <xf numFmtId="0" fontId="2" fillId="32" borderId="0" xfId="39" applyFont="1" applyFill="1" applyBorder="1" applyProtection="1">
      <alignment/>
      <protection/>
    </xf>
    <xf numFmtId="0" fontId="6" fillId="32" borderId="11" xfId="40" applyFont="1" applyFill="1" applyBorder="1" applyAlignment="1" applyProtection="1">
      <alignment vertical="center"/>
      <protection/>
    </xf>
    <xf numFmtId="0" fontId="3" fillId="32" borderId="0" xfId="39" applyFont="1" applyFill="1" applyProtection="1">
      <alignment/>
      <protection/>
    </xf>
    <xf numFmtId="0" fontId="3" fillId="32" borderId="0" xfId="39" applyFont="1" applyFill="1" applyAlignment="1" applyProtection="1">
      <alignment horizontal="center"/>
      <protection/>
    </xf>
    <xf numFmtId="0" fontId="2" fillId="32" borderId="0" xfId="39" applyFont="1" applyFill="1" applyProtection="1">
      <alignment/>
      <protection/>
    </xf>
    <xf numFmtId="0" fontId="2" fillId="32" borderId="0" xfId="39" applyFont="1" applyFill="1" applyBorder="1" applyAlignment="1" applyProtection="1">
      <alignment vertical="center"/>
      <protection/>
    </xf>
    <xf numFmtId="0" fontId="2" fillId="32" borderId="0" xfId="39" applyFont="1" applyFill="1" applyBorder="1" applyAlignment="1" applyProtection="1">
      <alignment vertical="center" wrapText="1"/>
      <protection/>
    </xf>
    <xf numFmtId="0" fontId="6" fillId="32" borderId="0" xfId="40" applyFont="1" applyFill="1" applyAlignment="1">
      <alignment vertical="top"/>
      <protection/>
    </xf>
    <xf numFmtId="0" fontId="6" fillId="32" borderId="13" xfId="40" applyFont="1" applyFill="1" applyBorder="1" applyAlignment="1">
      <alignment vertical="top"/>
      <protection/>
    </xf>
    <xf numFmtId="0" fontId="7" fillId="32" borderId="0" xfId="40" applyFont="1" applyFill="1" applyAlignment="1">
      <alignment vertical="top"/>
      <protection/>
    </xf>
    <xf numFmtId="0" fontId="7" fillId="32" borderId="0" xfId="40" applyFont="1" applyFill="1" applyAlignment="1">
      <alignment horizontal="center" vertical="top"/>
      <protection/>
    </xf>
    <xf numFmtId="0" fontId="6" fillId="32" borderId="0" xfId="40" applyFont="1" applyFill="1" applyBorder="1" applyAlignment="1">
      <alignment vertical="top"/>
      <protection/>
    </xf>
    <xf numFmtId="0" fontId="6" fillId="32" borderId="0" xfId="40" applyFont="1" applyFill="1" applyBorder="1" applyAlignment="1" applyProtection="1">
      <alignment vertical="top" wrapText="1"/>
      <protection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2" fillId="0" borderId="0" xfId="38" applyFont="1" applyFill="1" applyAlignment="1">
      <alignment/>
      <protection/>
    </xf>
    <xf numFmtId="0" fontId="2" fillId="32" borderId="0" xfId="38" applyFont="1" applyFill="1" applyAlignment="1">
      <alignment/>
      <protection/>
    </xf>
    <xf numFmtId="0" fontId="2" fillId="32" borderId="0" xfId="38" applyFont="1" applyFill="1" applyBorder="1" applyAlignment="1">
      <alignment/>
      <protection/>
    </xf>
    <xf numFmtId="0" fontId="4" fillId="32" borderId="0" xfId="0" applyFont="1" applyFill="1" applyAlignment="1" applyProtection="1">
      <alignment/>
      <protection/>
    </xf>
    <xf numFmtId="0" fontId="2" fillId="32" borderId="0" xfId="38" applyFont="1" applyFill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2" fillId="32" borderId="0" xfId="37" applyFont="1" applyFill="1" applyAlignment="1" applyProtection="1">
      <alignment/>
      <protection/>
    </xf>
    <xf numFmtId="49" fontId="6" fillId="32" borderId="13" xfId="40" applyNumberFormat="1" applyFont="1" applyFill="1" applyBorder="1" applyAlignment="1" applyProtection="1">
      <alignment horizontal="center" vertical="center"/>
      <protection/>
    </xf>
    <xf numFmtId="49" fontId="6" fillId="32" borderId="11" xfId="40" applyNumberFormat="1" applyFont="1" applyFill="1" applyBorder="1" applyAlignment="1" applyProtection="1">
      <alignment horizontal="center" vertical="center" wrapText="1"/>
      <protection/>
    </xf>
    <xf numFmtId="49" fontId="6" fillId="32" borderId="0" xfId="40" applyNumberFormat="1" applyFont="1" applyFill="1" applyBorder="1" applyAlignment="1" applyProtection="1">
      <alignment horizontal="center" vertical="center" wrapText="1"/>
      <protection/>
    </xf>
    <xf numFmtId="49" fontId="2" fillId="32" borderId="0" xfId="37" applyNumberFormat="1" applyFont="1" applyFill="1" applyAlignment="1" applyProtection="1">
      <alignment horizontal="center"/>
      <protection/>
    </xf>
    <xf numFmtId="49" fontId="4" fillId="32" borderId="0" xfId="0" applyNumberFormat="1" applyFont="1" applyFill="1" applyAlignment="1" applyProtection="1">
      <alignment horizontal="center"/>
      <protection/>
    </xf>
    <xf numFmtId="0" fontId="8" fillId="32" borderId="0" xfId="70" applyFill="1" applyAlignment="1" applyProtection="1" quotePrefix="1">
      <alignment horizontal="left" vertical="top"/>
      <protection/>
    </xf>
    <xf numFmtId="0" fontId="6" fillId="32" borderId="12" xfId="40" applyFont="1" applyFill="1" applyBorder="1" applyAlignment="1" applyProtection="1">
      <alignment vertical="top"/>
      <protection/>
    </xf>
    <xf numFmtId="0" fontId="6" fillId="32" borderId="10" xfId="40" applyFont="1" applyFill="1" applyBorder="1" applyAlignment="1" applyProtection="1">
      <alignment vertical="top"/>
      <protection/>
    </xf>
    <xf numFmtId="3" fontId="2" fillId="32" borderId="0" xfId="39" applyNumberFormat="1" applyFont="1" applyFill="1" applyBorder="1" applyAlignment="1" applyProtection="1">
      <alignment vertical="top"/>
      <protection/>
    </xf>
    <xf numFmtId="0" fontId="2" fillId="32" borderId="0" xfId="0" applyFont="1" applyFill="1" applyBorder="1" applyAlignment="1" applyProtection="1">
      <alignment vertical="top"/>
      <protection/>
    </xf>
    <xf numFmtId="0" fontId="2" fillId="32" borderId="0" xfId="0" applyFont="1" applyFill="1" applyAlignment="1" applyProtection="1">
      <alignment vertical="top"/>
      <protection/>
    </xf>
    <xf numFmtId="0" fontId="3" fillId="32" borderId="0" xfId="39" applyFont="1" applyFill="1" applyBorder="1" applyAlignment="1" applyProtection="1">
      <alignment horizontal="center" vertical="top"/>
      <protection/>
    </xf>
    <xf numFmtId="0" fontId="14" fillId="0" borderId="0" xfId="36" applyFont="1">
      <alignment/>
      <protection/>
    </xf>
    <xf numFmtId="0" fontId="14" fillId="0" borderId="0" xfId="35" applyFont="1">
      <alignment/>
      <protection/>
    </xf>
    <xf numFmtId="0" fontId="14" fillId="0" borderId="0" xfId="35" applyFont="1" applyAlignment="1">
      <alignment horizontal="left" vertical="center" wrapText="1"/>
      <protection/>
    </xf>
    <xf numFmtId="0" fontId="12" fillId="0" borderId="0" xfId="36">
      <alignment/>
      <protection/>
    </xf>
    <xf numFmtId="3" fontId="14" fillId="0" borderId="0" xfId="35" applyNumberFormat="1" applyFont="1" applyAlignment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12" fillId="32" borderId="0" xfId="36" applyFill="1">
      <alignment/>
      <protection/>
    </xf>
    <xf numFmtId="0" fontId="12" fillId="32" borderId="11" xfId="36" applyFill="1" applyBorder="1">
      <alignment/>
      <protection/>
    </xf>
    <xf numFmtId="0" fontId="12" fillId="32" borderId="0" xfId="36" applyFill="1" applyBorder="1">
      <alignment/>
      <protection/>
    </xf>
    <xf numFmtId="0" fontId="12" fillId="32" borderId="12" xfId="36" applyFill="1" applyBorder="1">
      <alignment/>
      <protection/>
    </xf>
    <xf numFmtId="0" fontId="12" fillId="32" borderId="13" xfId="36" applyFill="1" applyBorder="1">
      <alignment/>
      <protection/>
    </xf>
    <xf numFmtId="0" fontId="12" fillId="32" borderId="10" xfId="36" applyFill="1" applyBorder="1">
      <alignment/>
      <protection/>
    </xf>
    <xf numFmtId="0" fontId="16" fillId="32" borderId="0" xfId="36" applyFont="1" applyFill="1" applyBorder="1">
      <alignment/>
      <protection/>
    </xf>
    <xf numFmtId="0" fontId="14" fillId="0" borderId="0" xfId="35" applyFont="1" applyAlignment="1">
      <alignment horizontal="center" wrapText="1"/>
      <protection/>
    </xf>
    <xf numFmtId="0" fontId="14" fillId="0" borderId="0" xfId="35" applyFont="1" applyAlignment="1">
      <alignment horizontal="center" vertical="center"/>
      <protection/>
    </xf>
    <xf numFmtId="0" fontId="18" fillId="0" borderId="0" xfId="40" applyFont="1" applyFill="1" applyBorder="1" applyAlignment="1">
      <alignment horizontal="right" vertical="top"/>
      <protection/>
    </xf>
    <xf numFmtId="0" fontId="17" fillId="0" borderId="0" xfId="0" applyFont="1" applyFill="1" applyAlignment="1" applyProtection="1">
      <alignment/>
      <protection/>
    </xf>
    <xf numFmtId="0" fontId="15" fillId="0" borderId="0" xfId="38" applyFont="1" applyFill="1" applyBorder="1" applyAlignment="1" applyProtection="1">
      <alignment horizontal="left" vertical="center" wrapText="1"/>
      <protection/>
    </xf>
    <xf numFmtId="0" fontId="14" fillId="0" borderId="0" xfId="38" applyFont="1" applyFill="1" applyAlignment="1" applyProtection="1">
      <alignment horizontal="centerContinuous"/>
      <protection/>
    </xf>
    <xf numFmtId="0" fontId="14" fillId="0" borderId="0" xfId="38" applyFont="1" applyFill="1" applyAlignment="1" applyProtection="1">
      <alignment horizontal="right"/>
      <protection/>
    </xf>
    <xf numFmtId="0" fontId="19" fillId="0" borderId="0" xfId="40" applyFont="1" applyFill="1" applyBorder="1" applyAlignment="1" applyProtection="1">
      <alignment vertical="center"/>
      <protection/>
    </xf>
    <xf numFmtId="0" fontId="14" fillId="0" borderId="0" xfId="38" applyFont="1" applyFill="1" applyProtection="1">
      <alignment/>
      <protection/>
    </xf>
    <xf numFmtId="0" fontId="20" fillId="0" borderId="0" xfId="38" applyFont="1" applyFill="1" applyAlignment="1" applyProtection="1">
      <alignment horizontal="right"/>
      <protection/>
    </xf>
    <xf numFmtId="0" fontId="15" fillId="0" borderId="0" xfId="39" applyFont="1" applyFill="1" applyProtection="1">
      <alignment/>
      <protection/>
    </xf>
    <xf numFmtId="0" fontId="15" fillId="0" borderId="0" xfId="39" applyFont="1" applyFill="1" applyAlignment="1" applyProtection="1">
      <alignment horizontal="right" vertical="top"/>
      <protection/>
    </xf>
    <xf numFmtId="0" fontId="15" fillId="0" borderId="0" xfId="39" applyFont="1" applyFill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0" fontId="18" fillId="18" borderId="14" xfId="40" applyFont="1" applyFill="1" applyBorder="1" applyAlignment="1" applyProtection="1">
      <alignment vertical="top" wrapText="1"/>
      <protection/>
    </xf>
    <xf numFmtId="0" fontId="14" fillId="0" borderId="0" xfId="0" applyFont="1" applyFill="1" applyAlignment="1" applyProtection="1">
      <alignment/>
      <protection/>
    </xf>
    <xf numFmtId="0" fontId="19" fillId="0" borderId="0" xfId="40" applyFont="1" applyFill="1" applyBorder="1" applyAlignment="1" applyProtection="1">
      <alignment vertical="top"/>
      <protection/>
    </xf>
    <xf numFmtId="0" fontId="19" fillId="0" borderId="0" xfId="40" applyFont="1" applyFill="1" applyBorder="1" applyAlignment="1" applyProtection="1">
      <alignment vertical="top" wrapText="1"/>
      <protection/>
    </xf>
    <xf numFmtId="177" fontId="19" fillId="0" borderId="0" xfId="40" applyNumberFormat="1" applyFont="1" applyFill="1" applyBorder="1" applyAlignment="1" applyProtection="1">
      <alignment horizontal="left" vertical="center" wrapText="1"/>
      <protection/>
    </xf>
    <xf numFmtId="0" fontId="19" fillId="0" borderId="0" xfId="40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/>
      <protection/>
    </xf>
    <xf numFmtId="49" fontId="15" fillId="0" borderId="0" xfId="38" applyNumberFormat="1" applyFont="1" applyFill="1" applyBorder="1" applyAlignment="1" applyProtection="1">
      <alignment horizontal="center" vertical="center" wrapText="1"/>
      <protection/>
    </xf>
    <xf numFmtId="0" fontId="14" fillId="0" borderId="0" xfId="38" applyFont="1" applyFill="1" applyAlignment="1" applyProtection="1">
      <alignment/>
      <protection/>
    </xf>
    <xf numFmtId="0" fontId="15" fillId="0" borderId="0" xfId="38" applyFont="1" applyFill="1" applyBorder="1" applyAlignment="1" applyProtection="1">
      <alignment/>
      <protection/>
    </xf>
    <xf numFmtId="0" fontId="14" fillId="0" borderId="0" xfId="38" applyFont="1" applyFill="1" applyAlignment="1" applyProtection="1">
      <alignment wrapText="1"/>
      <protection/>
    </xf>
    <xf numFmtId="0" fontId="14" fillId="0" borderId="15" xfId="37" applyFont="1" applyFill="1" applyBorder="1" applyAlignment="1" applyProtection="1">
      <alignment vertical="top" wrapText="1"/>
      <protection/>
    </xf>
    <xf numFmtId="49" fontId="15" fillId="0" borderId="0" xfId="37" applyNumberFormat="1" applyFont="1" applyFill="1" applyBorder="1" applyAlignment="1" applyProtection="1">
      <alignment horizontal="center" vertical="center" wrapText="1"/>
      <protection/>
    </xf>
    <xf numFmtId="0" fontId="15" fillId="0" borderId="0" xfId="37" applyFont="1" applyFill="1" applyBorder="1" applyAlignment="1" applyProtection="1">
      <alignment horizontal="centerContinuous" vertical="center" wrapText="1"/>
      <protection/>
    </xf>
    <xf numFmtId="0" fontId="15" fillId="0" borderId="0" xfId="39" applyFont="1" applyFill="1" applyBorder="1" applyAlignment="1" applyProtection="1">
      <alignment horizontal="centerContinuous"/>
      <protection/>
    </xf>
    <xf numFmtId="0" fontId="15" fillId="0" borderId="0" xfId="39" applyFont="1" applyFill="1" applyBorder="1" applyAlignment="1" applyProtection="1">
      <alignment/>
      <protection/>
    </xf>
    <xf numFmtId="0" fontId="14" fillId="0" borderId="16" xfId="37" applyFont="1" applyFill="1" applyBorder="1" applyAlignment="1" applyProtection="1" quotePrefix="1">
      <alignment horizontal="left" vertical="top" wrapText="1"/>
      <protection/>
    </xf>
    <xf numFmtId="0" fontId="15" fillId="0" borderId="0" xfId="39" applyFont="1" applyFill="1" applyBorder="1" applyAlignment="1" applyProtection="1">
      <alignment horizontal="center" vertical="top" wrapText="1"/>
      <protection/>
    </xf>
    <xf numFmtId="0" fontId="14" fillId="0" borderId="0" xfId="0" applyFont="1" applyFill="1" applyAlignment="1" applyProtection="1">
      <alignment vertical="top"/>
      <protection/>
    </xf>
    <xf numFmtId="49" fontId="18" fillId="33" borderId="17" xfId="40" applyNumberFormat="1" applyFont="1" applyFill="1" applyBorder="1" applyAlignment="1" applyProtection="1">
      <alignment horizontal="center" vertical="top" wrapText="1"/>
      <protection/>
    </xf>
    <xf numFmtId="3" fontId="14" fillId="0" borderId="0" xfId="39" applyNumberFormat="1" applyFont="1" applyFill="1" applyBorder="1" applyAlignment="1" applyProtection="1">
      <alignment vertical="top"/>
      <protection/>
    </xf>
    <xf numFmtId="0" fontId="14" fillId="0" borderId="16" xfId="37" applyFont="1" applyFill="1" applyBorder="1" applyAlignment="1" applyProtection="1">
      <alignment vertical="top" wrapText="1"/>
      <protection/>
    </xf>
    <xf numFmtId="49" fontId="14" fillId="0" borderId="18" xfId="37" applyNumberFormat="1" applyFont="1" applyFill="1" applyBorder="1" applyAlignment="1" applyProtection="1">
      <alignment horizontal="center" vertical="top"/>
      <protection/>
    </xf>
    <xf numFmtId="0" fontId="14" fillId="0" borderId="0" xfId="0" applyFont="1" applyFill="1" applyBorder="1" applyAlignment="1" applyProtection="1">
      <alignment vertical="top"/>
      <protection/>
    </xf>
    <xf numFmtId="49" fontId="18" fillId="18" borderId="18" xfId="40" applyNumberFormat="1" applyFont="1" applyFill="1" applyBorder="1" applyAlignment="1" applyProtection="1">
      <alignment horizontal="center" vertical="top" wrapText="1"/>
      <protection/>
    </xf>
    <xf numFmtId="0" fontId="15" fillId="0" borderId="0" xfId="39" applyFont="1" applyFill="1" applyBorder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14" fillId="0" borderId="0" xfId="37" applyFont="1" applyFill="1" applyAlignment="1" applyProtection="1">
      <alignment/>
      <protection/>
    </xf>
    <xf numFmtId="49" fontId="14" fillId="0" borderId="0" xfId="37" applyNumberFormat="1" applyFont="1" applyFill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49" fontId="19" fillId="0" borderId="0" xfId="4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/>
    </xf>
    <xf numFmtId="0" fontId="15" fillId="0" borderId="0" xfId="38" applyFont="1" applyFill="1" applyBorder="1" applyAlignment="1">
      <alignment horizontal="left" vertical="center" wrapText="1"/>
      <protection/>
    </xf>
    <xf numFmtId="0" fontId="14" fillId="0" borderId="0" xfId="38" applyFont="1" applyFill="1" applyAlignment="1">
      <alignment horizontal="centerContinuous" wrapText="1"/>
      <protection/>
    </xf>
    <xf numFmtId="0" fontId="19" fillId="0" borderId="0" xfId="40" applyFont="1" applyFill="1" applyBorder="1" applyAlignment="1">
      <alignment vertical="center"/>
      <protection/>
    </xf>
    <xf numFmtId="0" fontId="14" fillId="0" borderId="0" xfId="38" applyFont="1" applyFill="1" applyAlignment="1">
      <alignment wrapText="1"/>
      <protection/>
    </xf>
    <xf numFmtId="0" fontId="15" fillId="0" borderId="0" xfId="38" applyFont="1" applyFill="1" applyAlignment="1">
      <alignment wrapText="1"/>
      <protection/>
    </xf>
    <xf numFmtId="176" fontId="19" fillId="0" borderId="0" xfId="4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40" applyFont="1" applyFill="1" applyBorder="1" applyAlignment="1">
      <alignment vertical="center" wrapText="1"/>
      <protection/>
    </xf>
    <xf numFmtId="0" fontId="19" fillId="0" borderId="0" xfId="40" applyFont="1" applyFill="1" applyBorder="1" applyAlignment="1">
      <alignment vertical="top"/>
      <protection/>
    </xf>
    <xf numFmtId="0" fontId="19" fillId="0" borderId="0" xfId="40" applyFont="1" applyFill="1" applyBorder="1" applyAlignment="1" applyProtection="1">
      <alignment horizontal="right" vertical="top" wrapText="1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4" fillId="0" borderId="17" xfId="35" applyFont="1" applyBorder="1" applyAlignment="1">
      <alignment wrapText="1"/>
      <protection/>
    </xf>
    <xf numFmtId="0" fontId="14" fillId="0" borderId="17" xfId="35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17" fillId="0" borderId="0" xfId="0" applyFont="1" applyBorder="1" applyAlignment="1">
      <alignment vertical="center"/>
    </xf>
    <xf numFmtId="0" fontId="14" fillId="0" borderId="0" xfId="35" applyFont="1" applyBorder="1" applyAlignment="1">
      <alignment horizontal="center" vertical="center" wrapText="1"/>
      <protection/>
    </xf>
    <xf numFmtId="0" fontId="14" fillId="34" borderId="0" xfId="35" applyFont="1" applyFill="1" applyBorder="1" applyAlignment="1">
      <alignment horizontal="center" vertical="center" wrapText="1"/>
      <protection/>
    </xf>
    <xf numFmtId="0" fontId="14" fillId="34" borderId="0" xfId="35" applyFont="1" applyFill="1" applyBorder="1" applyAlignment="1">
      <alignment horizontal="right" vertical="center" wrapText="1"/>
      <protection/>
    </xf>
    <xf numFmtId="0" fontId="14" fillId="34" borderId="0" xfId="35" applyFont="1" applyFill="1" applyBorder="1" applyAlignment="1">
      <alignment horizontal="left" vertical="center" wrapText="1"/>
      <protection/>
    </xf>
    <xf numFmtId="3" fontId="14" fillId="34" borderId="0" xfId="35" applyNumberFormat="1" applyFont="1" applyFill="1" applyBorder="1" applyAlignment="1">
      <alignment horizontal="left" vertical="center" wrapText="1"/>
      <protection/>
    </xf>
    <xf numFmtId="0" fontId="0" fillId="34" borderId="0" xfId="0" applyFill="1" applyBorder="1" applyAlignment="1">
      <alignment/>
    </xf>
    <xf numFmtId="0" fontId="14" fillId="34" borderId="0" xfId="36" applyFont="1" applyFill="1" applyBorder="1">
      <alignment/>
      <protection/>
    </xf>
    <xf numFmtId="0" fontId="12" fillId="34" borderId="0" xfId="36" applyFill="1" applyBorder="1">
      <alignment/>
      <protection/>
    </xf>
    <xf numFmtId="3" fontId="14" fillId="34" borderId="0" xfId="35" applyNumberFormat="1" applyFont="1" applyFill="1" applyBorder="1" applyAlignment="1">
      <alignment horizontal="right" vertical="center" wrapText="1"/>
      <protection/>
    </xf>
    <xf numFmtId="0" fontId="14" fillId="35" borderId="0" xfId="35" applyFont="1" applyFill="1" applyBorder="1" applyAlignment="1">
      <alignment horizontal="right" vertical="center" wrapText="1"/>
      <protection/>
    </xf>
    <xf numFmtId="0" fontId="14" fillId="0" borderId="19" xfId="35" applyFont="1" applyBorder="1" applyAlignment="1">
      <alignment horizontal="center" vertical="center" wrapText="1"/>
      <protection/>
    </xf>
    <xf numFmtId="0" fontId="14" fillId="0" borderId="20" xfId="35" applyFont="1" applyBorder="1" applyAlignment="1">
      <alignment horizontal="center" vertical="center" wrapText="1"/>
      <protection/>
    </xf>
    <xf numFmtId="0" fontId="14" fillId="0" borderId="21" xfId="35" applyFont="1" applyBorder="1" applyAlignment="1">
      <alignment horizontal="center" vertical="center" wrapText="1"/>
      <protection/>
    </xf>
    <xf numFmtId="0" fontId="14" fillId="0" borderId="0" xfId="35" applyFont="1" applyBorder="1" applyAlignment="1">
      <alignment horizontal="left" vertical="center" wrapText="1"/>
      <protection/>
    </xf>
    <xf numFmtId="0" fontId="14" fillId="0" borderId="0" xfId="36" applyFont="1" applyBorder="1">
      <alignment/>
      <protection/>
    </xf>
    <xf numFmtId="0" fontId="14" fillId="0" borderId="17" xfId="35" applyFont="1" applyBorder="1" applyAlignment="1">
      <alignment vertical="top" wrapText="1"/>
      <protection/>
    </xf>
    <xf numFmtId="0" fontId="14" fillId="0" borderId="16" xfId="35" applyFont="1" applyBorder="1" applyAlignment="1">
      <alignment vertical="center"/>
      <protection/>
    </xf>
    <xf numFmtId="0" fontId="19" fillId="0" borderId="0" xfId="40" applyFont="1" applyFill="1" applyBorder="1" applyAlignment="1" applyProtection="1" quotePrefix="1">
      <alignment horizontal="left" vertical="top"/>
      <protection/>
    </xf>
    <xf numFmtId="0" fontId="19" fillId="0" borderId="0" xfId="40" applyFont="1" applyFill="1" applyBorder="1" applyAlignment="1" applyProtection="1" quotePrefix="1">
      <alignment horizontal="right" vertical="top" wrapText="1"/>
      <protection/>
    </xf>
    <xf numFmtId="0" fontId="18" fillId="0" borderId="0" xfId="40" applyFont="1" applyFill="1" applyBorder="1" applyAlignment="1" applyProtection="1">
      <alignment vertical="top"/>
      <protection/>
    </xf>
    <xf numFmtId="0" fontId="6" fillId="0" borderId="0" xfId="40" applyFont="1" applyFill="1" applyAlignment="1">
      <alignment vertical="center"/>
      <protection/>
    </xf>
    <xf numFmtId="0" fontId="15" fillId="0" borderId="22" xfId="38" applyFont="1" applyFill="1" applyBorder="1" applyAlignment="1">
      <alignment horizontal="center" wrapText="1"/>
      <protection/>
    </xf>
    <xf numFmtId="0" fontId="15" fillId="0" borderId="23" xfId="38" applyFont="1" applyFill="1" applyBorder="1" applyAlignment="1">
      <alignment horizontal="center" wrapText="1"/>
      <protection/>
    </xf>
    <xf numFmtId="49" fontId="18" fillId="33" borderId="24" xfId="40" applyNumberFormat="1" applyFont="1" applyFill="1" applyBorder="1" applyAlignment="1" applyProtection="1">
      <alignment horizontal="center" vertical="top" wrapText="1"/>
      <protection/>
    </xf>
    <xf numFmtId="0" fontId="19" fillId="0" borderId="0" xfId="40" applyFont="1" applyFill="1" applyBorder="1" applyAlignment="1" applyProtection="1" quotePrefix="1">
      <alignment horizontal="right" vertical="top"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5" fillId="0" borderId="25" xfId="37" applyFont="1" applyFill="1" applyBorder="1" applyAlignment="1" applyProtection="1">
      <alignment horizontal="center" vertical="center" wrapText="1"/>
      <protection/>
    </xf>
    <xf numFmtId="0" fontId="15" fillId="0" borderId="26" xfId="37" applyFont="1" applyFill="1" applyBorder="1" applyAlignment="1" applyProtection="1">
      <alignment horizontal="center" vertical="center" wrapText="1"/>
      <protection/>
    </xf>
    <xf numFmtId="0" fontId="15" fillId="0" borderId="27" xfId="37" applyFont="1" applyFill="1" applyBorder="1" applyAlignment="1" applyProtection="1">
      <alignment horizontal="center" vertical="center" wrapText="1"/>
      <protection/>
    </xf>
    <xf numFmtId="49" fontId="15" fillId="0" borderId="28" xfId="37" applyNumberFormat="1" applyFont="1" applyFill="1" applyBorder="1" applyAlignment="1" applyProtection="1">
      <alignment horizontal="center" vertical="center" wrapText="1"/>
      <protection/>
    </xf>
    <xf numFmtId="0" fontId="15" fillId="0" borderId="23" xfId="37" applyFont="1" applyFill="1" applyBorder="1" applyAlignment="1" applyProtection="1">
      <alignment horizontal="center" vertical="center" wrapText="1"/>
      <protection/>
    </xf>
    <xf numFmtId="0" fontId="15" fillId="0" borderId="29" xfId="37" applyFont="1" applyFill="1" applyBorder="1" applyAlignment="1" applyProtection="1">
      <alignment horizontal="center" vertical="center" wrapText="1"/>
      <protection/>
    </xf>
    <xf numFmtId="0" fontId="15" fillId="0" borderId="30" xfId="37" applyFont="1" applyFill="1" applyBorder="1" applyAlignment="1" applyProtection="1">
      <alignment horizontal="center" vertical="center" wrapText="1"/>
      <protection/>
    </xf>
    <xf numFmtId="0" fontId="6" fillId="0" borderId="0" xfId="40" applyFont="1" applyFill="1" applyAlignment="1" applyProtection="1">
      <alignment vertical="center"/>
      <protection/>
    </xf>
    <xf numFmtId="0" fontId="15" fillId="0" borderId="0" xfId="39" applyFont="1" applyFill="1" applyBorder="1" applyProtection="1">
      <alignment/>
      <protection/>
    </xf>
    <xf numFmtId="0" fontId="15" fillId="0" borderId="0" xfId="39" applyFont="1" applyFill="1" applyBorder="1" applyAlignment="1" applyProtection="1">
      <alignment horizontal="center"/>
      <protection/>
    </xf>
    <xf numFmtId="0" fontId="19" fillId="0" borderId="0" xfId="40" applyFont="1" applyFill="1" applyBorder="1" applyAlignment="1" applyProtection="1">
      <alignment horizontal="right" vertical="center" wrapText="1"/>
      <protection/>
    </xf>
    <xf numFmtId="0" fontId="26" fillId="0" borderId="0" xfId="0" applyFont="1" applyFill="1" applyBorder="1" applyAlignment="1" applyProtection="1">
      <alignment horizontal="center" vertical="top"/>
      <protection/>
    </xf>
    <xf numFmtId="0" fontId="15" fillId="0" borderId="0" xfId="0" applyFont="1" applyFill="1" applyBorder="1" applyAlignment="1" applyProtection="1">
      <alignment horizontal="right" vertical="top"/>
      <protection/>
    </xf>
    <xf numFmtId="0" fontId="18" fillId="0" borderId="0" xfId="40" applyFont="1" applyFill="1" applyBorder="1" applyAlignment="1">
      <alignment horizontal="right"/>
      <protection/>
    </xf>
    <xf numFmtId="0" fontId="28" fillId="0" borderId="0" xfId="0" applyFont="1" applyFill="1" applyBorder="1" applyAlignment="1" applyProtection="1">
      <alignment horizontal="left" vertical="top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18" fillId="0" borderId="0" xfId="40" applyFont="1" applyFill="1" applyBorder="1" applyAlignment="1" quotePrefix="1">
      <alignment horizontal="right" vertical="top"/>
      <protection/>
    </xf>
    <xf numFmtId="0" fontId="29" fillId="0" borderId="0" xfId="40" applyFont="1" applyFill="1" applyBorder="1" applyAlignment="1">
      <alignment horizontal="right" vertical="center"/>
      <protection/>
    </xf>
    <xf numFmtId="0" fontId="18" fillId="36" borderId="31" xfId="40" applyFont="1" applyFill="1" applyBorder="1" applyAlignment="1" applyProtection="1">
      <alignment horizontal="left" vertical="top" wrapText="1"/>
      <protection/>
    </xf>
    <xf numFmtId="0" fontId="18" fillId="36" borderId="32" xfId="40" applyFont="1" applyFill="1" applyBorder="1" applyAlignment="1" applyProtection="1">
      <alignment horizontal="left" vertical="top" wrapText="1"/>
      <protection/>
    </xf>
    <xf numFmtId="0" fontId="18" fillId="37" borderId="33" xfId="40" applyFont="1" applyFill="1" applyBorder="1" applyAlignment="1" applyProtection="1">
      <alignment horizontal="left" vertical="top" wrapText="1"/>
      <protection/>
    </xf>
    <xf numFmtId="0" fontId="18" fillId="37" borderId="16" xfId="40" applyFont="1" applyFill="1" applyBorder="1" applyAlignment="1" applyProtection="1">
      <alignment vertical="top" wrapText="1"/>
      <protection/>
    </xf>
    <xf numFmtId="49" fontId="18" fillId="37" borderId="18" xfId="40" applyNumberFormat="1" applyFont="1" applyFill="1" applyBorder="1" applyAlignment="1" applyProtection="1">
      <alignment horizontal="center" vertical="top" wrapText="1"/>
      <protection/>
    </xf>
    <xf numFmtId="0" fontId="18" fillId="37" borderId="16" xfId="40" applyFont="1" applyFill="1" applyBorder="1" applyAlignment="1" applyProtection="1">
      <alignment horizontal="left" vertical="top" wrapText="1"/>
      <protection/>
    </xf>
    <xf numFmtId="0" fontId="31" fillId="38" borderId="34" xfId="0" applyFont="1" applyFill="1" applyBorder="1" applyAlignment="1">
      <alignment/>
    </xf>
    <xf numFmtId="0" fontId="32" fillId="38" borderId="35" xfId="0" applyFont="1" applyFill="1" applyBorder="1" applyAlignment="1">
      <alignment/>
    </xf>
    <xf numFmtId="0" fontId="31" fillId="38" borderId="10" xfId="0" applyFont="1" applyFill="1" applyBorder="1" applyAlignment="1">
      <alignment/>
    </xf>
    <xf numFmtId="49" fontId="18" fillId="18" borderId="36" xfId="40" applyNumberFormat="1" applyFont="1" applyFill="1" applyBorder="1" applyAlignment="1" applyProtection="1">
      <alignment horizontal="center" vertical="top" wrapText="1"/>
      <protection/>
    </xf>
    <xf numFmtId="49" fontId="18" fillId="18" borderId="37" xfId="40" applyNumberFormat="1" applyFont="1" applyFill="1" applyBorder="1" applyAlignment="1" applyProtection="1">
      <alignment horizontal="center" vertical="top" wrapText="1"/>
      <protection/>
    </xf>
    <xf numFmtId="180" fontId="14" fillId="39" borderId="17" xfId="35" applyNumberFormat="1" applyFont="1" applyFill="1" applyBorder="1" applyAlignment="1">
      <alignment horizontal="right" vertical="center" wrapText="1"/>
      <protection/>
    </xf>
    <xf numFmtId="180" fontId="14" fillId="39" borderId="38" xfId="35" applyNumberFormat="1" applyFont="1" applyFill="1" applyBorder="1" applyAlignment="1">
      <alignment horizontal="right" vertical="center" wrapText="1"/>
      <protection/>
    </xf>
    <xf numFmtId="0" fontId="19" fillId="0" borderId="16" xfId="40" applyFont="1" applyFill="1" applyBorder="1" applyAlignment="1" applyProtection="1">
      <alignment horizontal="left" vertical="center" wrapText="1"/>
      <protection/>
    </xf>
    <xf numFmtId="0" fontId="14" fillId="0" borderId="16" xfId="38" applyFont="1" applyFill="1" applyBorder="1" applyAlignment="1">
      <alignment vertical="center" wrapText="1"/>
      <protection/>
    </xf>
    <xf numFmtId="0" fontId="14" fillId="0" borderId="16" xfId="38" applyFont="1" applyFill="1" applyBorder="1" applyAlignment="1" quotePrefix="1">
      <alignment horizontal="left" vertical="center" wrapText="1"/>
      <protection/>
    </xf>
    <xf numFmtId="0" fontId="18" fillId="37" borderId="16" xfId="40" applyFont="1" applyFill="1" applyBorder="1" applyAlignment="1" applyProtection="1">
      <alignment vertical="center" wrapText="1"/>
      <protection/>
    </xf>
    <xf numFmtId="0" fontId="18" fillId="18" borderId="16" xfId="40" applyFont="1" applyFill="1" applyBorder="1" applyAlignment="1" applyProtection="1">
      <alignment vertical="center" wrapText="1"/>
      <protection/>
    </xf>
    <xf numFmtId="0" fontId="18" fillId="18" borderId="14" xfId="40" applyFont="1" applyFill="1" applyBorder="1" applyAlignment="1" applyProtection="1">
      <alignment vertical="center" wrapText="1"/>
      <protection/>
    </xf>
    <xf numFmtId="180" fontId="19" fillId="0" borderId="17" xfId="40" applyNumberFormat="1" applyFont="1" applyFill="1" applyBorder="1" applyAlignment="1" applyProtection="1">
      <alignment horizontal="right" vertical="center"/>
      <protection locked="0"/>
    </xf>
    <xf numFmtId="0" fontId="14" fillId="0" borderId="16" xfId="39" applyFont="1" applyFill="1" applyBorder="1" applyAlignment="1" applyProtection="1">
      <alignment vertical="center" wrapText="1"/>
      <protection/>
    </xf>
    <xf numFmtId="0" fontId="19" fillId="0" borderId="16" xfId="40" applyFont="1" applyFill="1" applyBorder="1" applyAlignment="1" applyProtection="1">
      <alignment vertical="center" wrapText="1"/>
      <protection/>
    </xf>
    <xf numFmtId="0" fontId="19" fillId="0" borderId="0" xfId="40" applyFont="1" applyFill="1" applyBorder="1" applyAlignment="1" applyProtection="1">
      <alignment horizontal="left" vertical="top"/>
      <protection/>
    </xf>
    <xf numFmtId="0" fontId="19" fillId="0" borderId="0" xfId="40" applyNumberFormat="1" applyFont="1" applyFill="1" applyBorder="1" applyAlignment="1">
      <alignment horizontal="left" vertical="center"/>
      <protection/>
    </xf>
    <xf numFmtId="0" fontId="19" fillId="0" borderId="0" xfId="40" applyNumberFormat="1" applyFont="1" applyFill="1" applyBorder="1" applyAlignment="1" applyProtection="1">
      <alignment horizontal="center" vertical="center"/>
      <protection/>
    </xf>
    <xf numFmtId="0" fontId="2" fillId="32" borderId="0" xfId="34" applyFont="1" applyFill="1">
      <alignment/>
      <protection/>
    </xf>
    <xf numFmtId="0" fontId="33" fillId="38" borderId="10" xfId="34" applyFont="1" applyFill="1" applyBorder="1">
      <alignment/>
      <protection/>
    </xf>
    <xf numFmtId="0" fontId="33" fillId="38" borderId="0" xfId="34" applyFont="1" applyFill="1" applyBorder="1">
      <alignment/>
      <protection/>
    </xf>
    <xf numFmtId="0" fontId="33" fillId="38" borderId="12" xfId="34" applyFont="1" applyFill="1" applyBorder="1">
      <alignment/>
      <protection/>
    </xf>
    <xf numFmtId="0" fontId="35" fillId="0" borderId="39" xfId="0" applyFont="1" applyFill="1" applyBorder="1" applyAlignment="1" applyProtection="1">
      <alignment horizontal="left"/>
      <protection locked="0"/>
    </xf>
    <xf numFmtId="0" fontId="33" fillId="38" borderId="0" xfId="34" applyFont="1" applyFill="1" applyBorder="1" applyAlignment="1" quotePrefix="1">
      <alignment horizontal="left"/>
      <protection/>
    </xf>
    <xf numFmtId="179" fontId="33" fillId="0" borderId="39" xfId="0" applyNumberFormat="1" applyFont="1" applyFill="1" applyBorder="1" applyAlignment="1" applyProtection="1">
      <alignment horizontal="left"/>
      <protection/>
    </xf>
    <xf numFmtId="0" fontId="33" fillId="38" borderId="12" xfId="34" applyFont="1" applyFill="1" applyBorder="1" applyAlignment="1" applyProtection="1">
      <alignment horizontal="left"/>
      <protection/>
    </xf>
    <xf numFmtId="0" fontId="4" fillId="32" borderId="0" xfId="34" applyFont="1" applyFill="1">
      <alignment/>
      <protection/>
    </xf>
    <xf numFmtId="0" fontId="33" fillId="0" borderId="39" xfId="0" applyFont="1" applyFill="1" applyBorder="1" applyAlignment="1" applyProtection="1">
      <alignment horizontal="left"/>
      <protection locked="0"/>
    </xf>
    <xf numFmtId="0" fontId="39" fillId="0" borderId="40" xfId="0" applyFont="1" applyFill="1" applyBorder="1" applyAlignment="1" applyProtection="1">
      <alignment/>
      <protection locked="0"/>
    </xf>
    <xf numFmtId="0" fontId="39" fillId="0" borderId="40" xfId="0" applyFont="1" applyFill="1" applyBorder="1" applyAlignment="1" applyProtection="1">
      <alignment horizontal="left"/>
      <protection locked="0"/>
    </xf>
    <xf numFmtId="0" fontId="4" fillId="32" borderId="0" xfId="0" applyFont="1" applyFill="1" applyAlignment="1" applyProtection="1">
      <alignment/>
      <protection locked="0"/>
    </xf>
    <xf numFmtId="0" fontId="6" fillId="32" borderId="0" xfId="40" applyFont="1" applyFill="1" applyBorder="1" applyAlignment="1" applyProtection="1">
      <alignment vertical="center"/>
      <protection locked="0"/>
    </xf>
    <xf numFmtId="180" fontId="14" fillId="0" borderId="17" xfId="35" applyNumberFormat="1" applyFont="1" applyBorder="1" applyAlignment="1" applyProtection="1">
      <alignment horizontal="right" vertical="center" wrapText="1"/>
      <protection locked="0"/>
    </xf>
    <xf numFmtId="0" fontId="31" fillId="38" borderId="10" xfId="34" applyFont="1" applyFill="1" applyBorder="1">
      <alignment/>
      <protection/>
    </xf>
    <xf numFmtId="0" fontId="31" fillId="38" borderId="0" xfId="34" applyFont="1" applyFill="1" applyBorder="1">
      <alignment/>
      <protection/>
    </xf>
    <xf numFmtId="0" fontId="31" fillId="38" borderId="12" xfId="34" applyFont="1" applyFill="1" applyBorder="1">
      <alignment/>
      <protection/>
    </xf>
    <xf numFmtId="0" fontId="4" fillId="38" borderId="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0" fontId="4" fillId="32" borderId="12" xfId="34" applyFont="1" applyFill="1" applyBorder="1">
      <alignment/>
      <protection/>
    </xf>
    <xf numFmtId="0" fontId="39" fillId="0" borderId="41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 quotePrefix="1">
      <alignment horizontal="center" vertical="top"/>
      <protection/>
    </xf>
    <xf numFmtId="179" fontId="33" fillId="0" borderId="39" xfId="0" applyNumberFormat="1" applyFont="1" applyFill="1" applyBorder="1" applyAlignment="1" applyProtection="1" quotePrefix="1">
      <alignment horizontal="left"/>
      <protection/>
    </xf>
    <xf numFmtId="0" fontId="2" fillId="32" borderId="10" xfId="34" applyFont="1" applyFill="1" applyBorder="1">
      <alignment/>
      <protection/>
    </xf>
    <xf numFmtId="0" fontId="33" fillId="0" borderId="39" xfId="0" applyFont="1" applyFill="1" applyBorder="1" applyAlignment="1" applyProtection="1">
      <alignment/>
      <protection locked="0"/>
    </xf>
    <xf numFmtId="3" fontId="33" fillId="0" borderId="39" xfId="0" applyNumberFormat="1" applyFont="1" applyFill="1" applyBorder="1" applyAlignment="1" applyProtection="1">
      <alignment horizontal="left"/>
      <protection locked="0"/>
    </xf>
    <xf numFmtId="0" fontId="37" fillId="38" borderId="35" xfId="0" applyFont="1" applyFill="1" applyBorder="1" applyAlignment="1">
      <alignment horizontal="center"/>
    </xf>
    <xf numFmtId="0" fontId="34" fillId="38" borderId="12" xfId="70" applyFont="1" applyFill="1" applyBorder="1" applyAlignment="1" applyProtection="1">
      <alignment horizontal="left"/>
      <protection/>
    </xf>
    <xf numFmtId="0" fontId="34" fillId="38" borderId="12" xfId="70" applyFont="1" applyFill="1" applyBorder="1" applyAlignment="1" applyProtection="1" quotePrefix="1">
      <alignment horizontal="left"/>
      <protection/>
    </xf>
    <xf numFmtId="0" fontId="34" fillId="38" borderId="12" xfId="33" applyFont="1" applyFill="1" applyBorder="1" applyAlignment="1" applyProtection="1">
      <alignment horizontal="left"/>
      <protection/>
    </xf>
    <xf numFmtId="0" fontId="34" fillId="38" borderId="12" xfId="33" applyFont="1" applyFill="1" applyBorder="1" applyAlignment="1" applyProtection="1" quotePrefix="1">
      <alignment horizontal="left"/>
      <protection/>
    </xf>
    <xf numFmtId="0" fontId="34" fillId="38" borderId="12" xfId="34" applyFont="1" applyFill="1" applyBorder="1">
      <alignment/>
      <protection/>
    </xf>
    <xf numFmtId="0" fontId="34" fillId="38" borderId="42" xfId="70" applyFont="1" applyFill="1" applyBorder="1" applyAlignment="1" applyProtection="1" quotePrefix="1">
      <alignment horizontal="left"/>
      <protection/>
    </xf>
    <xf numFmtId="0" fontId="18" fillId="0" borderId="16" xfId="40" applyFont="1" applyFill="1" applyBorder="1" applyAlignment="1" applyProtection="1">
      <alignment vertical="center" wrapText="1"/>
      <protection/>
    </xf>
    <xf numFmtId="0" fontId="18" fillId="18" borderId="33" xfId="40" applyFont="1" applyFill="1" applyBorder="1" applyAlignment="1" applyProtection="1">
      <alignment vertical="center" wrapText="1"/>
      <protection/>
    </xf>
    <xf numFmtId="0" fontId="14" fillId="0" borderId="16" xfId="38" applyFont="1" applyFill="1" applyBorder="1" applyAlignment="1" quotePrefix="1">
      <alignment vertical="center" wrapText="1"/>
      <protection/>
    </xf>
    <xf numFmtId="0" fontId="19" fillId="0" borderId="43" xfId="40" applyFont="1" applyFill="1" applyBorder="1" applyAlignment="1" applyProtection="1">
      <alignment horizontal="left" vertical="center" wrapText="1"/>
      <protection/>
    </xf>
    <xf numFmtId="0" fontId="6" fillId="32" borderId="13" xfId="40" applyFont="1" applyFill="1" applyBorder="1" applyAlignment="1">
      <alignment horizontal="right" vertical="top" wrapText="1"/>
      <protection/>
    </xf>
    <xf numFmtId="0" fontId="6" fillId="32" borderId="13" xfId="40" applyFont="1" applyFill="1" applyBorder="1" applyAlignment="1">
      <alignment horizontal="right" vertical="top"/>
      <protection/>
    </xf>
    <xf numFmtId="0" fontId="23" fillId="0" borderId="0" xfId="40" applyFont="1" applyFill="1" applyBorder="1" applyAlignment="1" applyProtection="1">
      <alignment horizontal="right" vertical="top" wrapText="1"/>
      <protection/>
    </xf>
    <xf numFmtId="0" fontId="19" fillId="0" borderId="0" xfId="40" applyFont="1" applyFill="1" applyBorder="1" applyAlignment="1">
      <alignment horizontal="right" vertical="top" wrapText="1"/>
      <protection/>
    </xf>
    <xf numFmtId="0" fontId="19" fillId="0" borderId="0" xfId="40" applyFont="1" applyFill="1" applyBorder="1" applyAlignment="1">
      <alignment horizontal="right" vertical="top"/>
      <protection/>
    </xf>
    <xf numFmtId="0" fontId="23" fillId="0" borderId="0" xfId="40" applyFont="1" applyFill="1" applyBorder="1" applyAlignment="1" applyProtection="1">
      <alignment horizontal="center" vertical="top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 quotePrefix="1">
      <alignment horizontal="center" vertical="top"/>
      <protection/>
    </xf>
    <xf numFmtId="0" fontId="26" fillId="0" borderId="0" xfId="0" applyFont="1" applyFill="1" applyBorder="1" applyAlignment="1" applyProtection="1">
      <alignment horizontal="right" vertical="top"/>
      <protection/>
    </xf>
    <xf numFmtId="0" fontId="24" fillId="0" borderId="0" xfId="40" applyFont="1" applyFill="1" applyBorder="1" applyAlignment="1" applyProtection="1">
      <alignment horizontal="centerContinuous" vertical="top" wrapText="1"/>
      <protection/>
    </xf>
    <xf numFmtId="0" fontId="41" fillId="32" borderId="0" xfId="40" applyFont="1" applyFill="1" applyAlignment="1" applyProtection="1">
      <alignment vertical="top" wrapText="1"/>
      <protection/>
    </xf>
    <xf numFmtId="0" fontId="6" fillId="32" borderId="0" xfId="40" applyFont="1" applyFill="1" applyAlignment="1">
      <alignment horizontal="right" vertical="top" wrapText="1"/>
      <protection/>
    </xf>
    <xf numFmtId="0" fontId="6" fillId="32" borderId="0" xfId="40" applyFont="1" applyFill="1" applyAlignment="1">
      <alignment horizontal="right" vertical="top"/>
      <protection/>
    </xf>
    <xf numFmtId="0" fontId="6" fillId="32" borderId="0" xfId="40" applyFont="1" applyFill="1" applyAlignment="1" applyProtection="1">
      <alignment horizontal="right" vertical="top" wrapText="1"/>
      <protection/>
    </xf>
    <xf numFmtId="0" fontId="6" fillId="32" borderId="13" xfId="40" applyFont="1" applyFill="1" applyBorder="1" applyAlignment="1" applyProtection="1">
      <alignment horizontal="right" vertical="center"/>
      <protection/>
    </xf>
    <xf numFmtId="0" fontId="17" fillId="0" borderId="0" xfId="0" applyFont="1" applyFill="1" applyAlignment="1" applyProtection="1">
      <alignment horizontal="right"/>
      <protection/>
    </xf>
    <xf numFmtId="0" fontId="19" fillId="0" borderId="0" xfId="40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30" fillId="0" borderId="0" xfId="0" applyFont="1" applyFill="1" applyBorder="1" applyAlignment="1" applyProtection="1">
      <alignment horizontal="right" vertical="top"/>
      <protection/>
    </xf>
    <xf numFmtId="0" fontId="15" fillId="0" borderId="0" xfId="39" applyFont="1" applyFill="1" applyAlignment="1" applyProtection="1">
      <alignment horizontal="right"/>
      <protection/>
    </xf>
    <xf numFmtId="0" fontId="15" fillId="0" borderId="44" xfId="39" applyFont="1" applyFill="1" applyBorder="1" applyAlignment="1" applyProtection="1">
      <alignment horizontal="center" vertical="center" wrapText="1"/>
      <protection/>
    </xf>
    <xf numFmtId="0" fontId="15" fillId="0" borderId="45" xfId="39" applyFont="1" applyFill="1" applyBorder="1" applyAlignment="1" applyProtection="1">
      <alignment horizontal="center" vertical="center" wrapText="1"/>
      <protection/>
    </xf>
    <xf numFmtId="0" fontId="15" fillId="0" borderId="46" xfId="39" applyFont="1" applyFill="1" applyBorder="1" applyAlignment="1" applyProtection="1">
      <alignment horizontal="center"/>
      <protection/>
    </xf>
    <xf numFmtId="0" fontId="15" fillId="0" borderId="47" xfId="39" applyFont="1" applyFill="1" applyBorder="1" applyAlignment="1" applyProtection="1">
      <alignment horizontal="right"/>
      <protection/>
    </xf>
    <xf numFmtId="0" fontId="15" fillId="0" borderId="48" xfId="39" applyFont="1" applyFill="1" applyBorder="1" applyAlignment="1" applyProtection="1">
      <alignment horizontal="right"/>
      <protection/>
    </xf>
    <xf numFmtId="180" fontId="6" fillId="0" borderId="17" xfId="40" applyNumberFormat="1" applyFont="1" applyFill="1" applyBorder="1" applyAlignment="1" applyProtection="1">
      <alignment horizontal="right" vertical="top" wrapText="1"/>
      <protection locked="0"/>
    </xf>
    <xf numFmtId="180" fontId="18" fillId="18" borderId="49" xfId="40" applyNumberFormat="1" applyFont="1" applyFill="1" applyBorder="1" applyAlignment="1" applyProtection="1">
      <alignment horizontal="right" vertical="center"/>
      <protection/>
    </xf>
    <xf numFmtId="0" fontId="14" fillId="0" borderId="0" xfId="39" applyFont="1" applyFill="1" applyAlignment="1" applyProtection="1">
      <alignment horizontal="right"/>
      <protection/>
    </xf>
    <xf numFmtId="176" fontId="19" fillId="0" borderId="0" xfId="40" applyNumberFormat="1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Alignment="1" applyProtection="1">
      <alignment horizontal="right"/>
      <protection/>
    </xf>
    <xf numFmtId="177" fontId="19" fillId="0" borderId="0" xfId="40" applyNumberFormat="1" applyFont="1" applyFill="1" applyBorder="1" applyAlignment="1" applyProtection="1">
      <alignment horizontal="right" vertical="center" wrapText="1"/>
      <protection/>
    </xf>
    <xf numFmtId="0" fontId="6" fillId="32" borderId="11" xfId="40" applyFont="1" applyFill="1" applyBorder="1" applyAlignment="1" applyProtection="1">
      <alignment horizontal="right" vertical="center" wrapText="1"/>
      <protection/>
    </xf>
    <xf numFmtId="0" fontId="6" fillId="32" borderId="11" xfId="40" applyFont="1" applyFill="1" applyBorder="1" applyAlignment="1" applyProtection="1">
      <alignment horizontal="right" vertical="center"/>
      <protection/>
    </xf>
    <xf numFmtId="0" fontId="6" fillId="32" borderId="0" xfId="40" applyFont="1" applyFill="1" applyBorder="1" applyAlignment="1" applyProtection="1">
      <alignment horizontal="right" vertical="center" wrapText="1"/>
      <protection/>
    </xf>
    <xf numFmtId="0" fontId="6" fillId="32" borderId="0" xfId="40" applyFont="1" applyFill="1" applyBorder="1" applyAlignment="1" applyProtection="1">
      <alignment horizontal="right" vertical="center"/>
      <protection/>
    </xf>
    <xf numFmtId="0" fontId="6" fillId="32" borderId="0" xfId="40" applyFont="1" applyFill="1" applyAlignment="1" applyProtection="1">
      <alignment horizontal="right" vertical="center"/>
      <protection/>
    </xf>
    <xf numFmtId="3" fontId="2" fillId="32" borderId="0" xfId="39" applyNumberFormat="1" applyFont="1" applyFill="1" applyBorder="1" applyAlignment="1" applyProtection="1">
      <alignment horizontal="right" vertical="center"/>
      <protection/>
    </xf>
    <xf numFmtId="0" fontId="2" fillId="32" borderId="0" xfId="39" applyFont="1" applyFill="1" applyBorder="1" applyAlignment="1" applyProtection="1">
      <alignment horizontal="right"/>
      <protection/>
    </xf>
    <xf numFmtId="0" fontId="4" fillId="32" borderId="0" xfId="0" applyFont="1" applyFill="1" applyBorder="1" applyAlignment="1" applyProtection="1">
      <alignment horizontal="right"/>
      <protection/>
    </xf>
    <xf numFmtId="0" fontId="4" fillId="32" borderId="0" xfId="0" applyFont="1" applyFill="1" applyAlignment="1" applyProtection="1">
      <alignment horizontal="right"/>
      <protection/>
    </xf>
    <xf numFmtId="0" fontId="18" fillId="37" borderId="43" xfId="40" applyFont="1" applyFill="1" applyBorder="1" applyAlignment="1" applyProtection="1">
      <alignment vertical="center" wrapText="1"/>
      <protection/>
    </xf>
    <xf numFmtId="0" fontId="14" fillId="0" borderId="0" xfId="38" applyFont="1" applyFill="1" applyAlignment="1">
      <alignment horizontal="centerContinuous" vertical="center"/>
      <protection/>
    </xf>
    <xf numFmtId="0" fontId="14" fillId="0" borderId="0" xfId="38" applyFont="1" applyFill="1" applyAlignment="1">
      <alignment vertical="center"/>
      <protection/>
    </xf>
    <xf numFmtId="0" fontId="15" fillId="0" borderId="23" xfId="38" applyFont="1" applyFill="1" applyBorder="1" applyAlignment="1">
      <alignment horizontal="center" vertical="center"/>
      <protection/>
    </xf>
    <xf numFmtId="0" fontId="17" fillId="0" borderId="0" xfId="38" applyFont="1" applyFill="1" applyAlignment="1">
      <alignment vertical="center"/>
      <protection/>
    </xf>
    <xf numFmtId="0" fontId="2" fillId="32" borderId="0" xfId="38" applyFont="1" applyFill="1" applyBorder="1" applyAlignment="1">
      <alignment vertical="center"/>
      <protection/>
    </xf>
    <xf numFmtId="0" fontId="4" fillId="32" borderId="0" xfId="0" applyFont="1" applyFill="1" applyBorder="1" applyAlignment="1">
      <alignment vertical="center"/>
    </xf>
    <xf numFmtId="0" fontId="15" fillId="0" borderId="0" xfId="38" applyFont="1" applyFill="1" applyBorder="1" applyAlignment="1">
      <alignment vertical="center"/>
      <protection/>
    </xf>
    <xf numFmtId="0" fontId="17" fillId="0" borderId="0" xfId="0" applyFont="1" applyFill="1" applyAlignment="1">
      <alignment vertical="center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15" fillId="0" borderId="30" xfId="38" applyFont="1" applyFill="1" applyBorder="1" applyAlignment="1">
      <alignment horizontal="center" vertical="center"/>
      <protection/>
    </xf>
    <xf numFmtId="0" fontId="14" fillId="0" borderId="0" xfId="38" applyFont="1" applyFill="1" applyAlignment="1" applyProtection="1">
      <alignment vertical="center"/>
      <protection locked="0"/>
    </xf>
    <xf numFmtId="0" fontId="14" fillId="0" borderId="0" xfId="35" applyFont="1" applyBorder="1" applyAlignment="1">
      <alignment vertical="center"/>
      <protection/>
    </xf>
    <xf numFmtId="0" fontId="14" fillId="0" borderId="0" xfId="35" applyFont="1" applyBorder="1" applyAlignment="1">
      <alignment wrapText="1"/>
      <protection/>
    </xf>
    <xf numFmtId="0" fontId="14" fillId="0" borderId="0" xfId="35" applyFont="1" applyAlignment="1">
      <alignment vertical="center"/>
      <protection/>
    </xf>
    <xf numFmtId="0" fontId="14" fillId="0" borderId="0" xfId="36" applyFont="1" applyAlignment="1">
      <alignment wrapText="1"/>
      <protection/>
    </xf>
    <xf numFmtId="0" fontId="14" fillId="0" borderId="0" xfId="35" applyFont="1" applyAlignment="1" quotePrefix="1">
      <alignment horizontal="center" wrapText="1"/>
      <protection/>
    </xf>
    <xf numFmtId="0" fontId="14" fillId="0" borderId="0" xfId="35" applyFont="1" applyAlignment="1">
      <alignment horizontal="center" vertical="center" wrapText="1"/>
      <protection/>
    </xf>
    <xf numFmtId="0" fontId="14" fillId="0" borderId="19" xfId="35" applyFont="1" applyBorder="1" applyAlignment="1" quotePrefix="1">
      <alignment horizontal="center" vertical="center" wrapText="1"/>
      <protection/>
    </xf>
    <xf numFmtId="0" fontId="15" fillId="18" borderId="33" xfId="35" applyFont="1" applyFill="1" applyBorder="1" applyAlignment="1" quotePrefix="1">
      <alignment horizontal="left" vertical="center" wrapText="1"/>
      <protection/>
    </xf>
    <xf numFmtId="0" fontId="15" fillId="18" borderId="24" xfId="35" applyFont="1" applyFill="1" applyBorder="1" applyAlignment="1" quotePrefix="1">
      <alignment horizontal="left" vertical="top" wrapText="1"/>
      <protection/>
    </xf>
    <xf numFmtId="0" fontId="14" fillId="0" borderId="16" xfId="35" applyFont="1" applyBorder="1" applyAlignment="1">
      <alignment vertical="center" wrapText="1"/>
      <protection/>
    </xf>
    <xf numFmtId="178" fontId="14" fillId="37" borderId="16" xfId="35" applyNumberFormat="1" applyFont="1" applyFill="1" applyBorder="1" applyAlignment="1">
      <alignment vertical="center"/>
      <protection/>
    </xf>
    <xf numFmtId="178" fontId="15" fillId="37" borderId="17" xfId="35" applyNumberFormat="1" applyFont="1" applyFill="1" applyBorder="1" applyAlignment="1" quotePrefix="1">
      <alignment horizontal="right" wrapText="1"/>
      <protection/>
    </xf>
    <xf numFmtId="0" fontId="14" fillId="0" borderId="16" xfId="35" applyFont="1" applyBorder="1" applyAlignment="1" quotePrefix="1">
      <alignment horizontal="left" vertical="center"/>
      <protection/>
    </xf>
    <xf numFmtId="0" fontId="14" fillId="0" borderId="17" xfId="35" applyFont="1" applyBorder="1" applyAlignment="1" quotePrefix="1">
      <alignment horizontal="left" vertical="center" wrapText="1"/>
      <protection/>
    </xf>
    <xf numFmtId="0" fontId="15" fillId="18" borderId="16" xfId="35" applyFont="1" applyFill="1" applyBorder="1" applyAlignment="1" quotePrefix="1">
      <alignment horizontal="left" vertical="center" wrapText="1"/>
      <protection/>
    </xf>
    <xf numFmtId="0" fontId="15" fillId="18" borderId="17" xfId="35" applyFont="1" applyFill="1" applyBorder="1" applyAlignment="1" quotePrefix="1">
      <alignment horizontal="left" vertical="top" wrapText="1"/>
      <protection/>
    </xf>
    <xf numFmtId="178" fontId="15" fillId="37" borderId="17" xfId="35" applyNumberFormat="1" applyFont="1" applyFill="1" applyBorder="1" applyAlignment="1">
      <alignment horizontal="right" wrapText="1"/>
      <protection/>
    </xf>
    <xf numFmtId="0" fontId="15" fillId="18" borderId="16" xfId="35" applyFont="1" applyFill="1" applyBorder="1" applyAlignment="1">
      <alignment vertical="center"/>
      <protection/>
    </xf>
    <xf numFmtId="0" fontId="15" fillId="18" borderId="17" xfId="35" applyFont="1" applyFill="1" applyBorder="1" applyAlignment="1">
      <alignment wrapText="1"/>
      <protection/>
    </xf>
    <xf numFmtId="0" fontId="14" fillId="18" borderId="14" xfId="35" applyFont="1" applyFill="1" applyBorder="1" applyAlignment="1">
      <alignment vertical="center"/>
      <protection/>
    </xf>
    <xf numFmtId="0" fontId="15" fillId="18" borderId="49" xfId="35" applyFont="1" applyFill="1" applyBorder="1" applyAlignment="1" quotePrefix="1">
      <alignment horizontal="left" wrapText="1"/>
      <protection/>
    </xf>
    <xf numFmtId="0" fontId="14" fillId="0" borderId="0" xfId="35" applyFont="1" applyAlignment="1">
      <alignment wrapText="1"/>
      <protection/>
    </xf>
    <xf numFmtId="0" fontId="14" fillId="0" borderId="0" xfId="36" applyFont="1" applyAlignment="1">
      <alignment vertical="center"/>
      <protection/>
    </xf>
    <xf numFmtId="0" fontId="12" fillId="0" borderId="0" xfId="36" applyAlignment="1">
      <alignment wrapText="1"/>
      <protection/>
    </xf>
    <xf numFmtId="0" fontId="12" fillId="32" borderId="11" xfId="36" applyFill="1" applyBorder="1" applyAlignment="1">
      <alignment vertical="center"/>
      <protection/>
    </xf>
    <xf numFmtId="0" fontId="12" fillId="32" borderId="11" xfId="36" applyFill="1" applyBorder="1" applyAlignment="1">
      <alignment wrapText="1"/>
      <protection/>
    </xf>
    <xf numFmtId="0" fontId="12" fillId="32" borderId="0" xfId="36" applyFill="1" applyBorder="1" applyAlignment="1">
      <alignment vertical="center"/>
      <protection/>
    </xf>
    <xf numFmtId="0" fontId="12" fillId="32" borderId="0" xfId="36" applyFill="1" applyBorder="1" applyAlignment="1">
      <alignment wrapText="1"/>
      <protection/>
    </xf>
    <xf numFmtId="0" fontId="12" fillId="32" borderId="0" xfId="36" applyFill="1" applyAlignment="1">
      <alignment vertical="center"/>
      <protection/>
    </xf>
    <xf numFmtId="0" fontId="12" fillId="32" borderId="0" xfId="36" applyFill="1" applyAlignment="1">
      <alignment wrapText="1"/>
      <protection/>
    </xf>
    <xf numFmtId="0" fontId="12" fillId="0" borderId="0" xfId="36" applyAlignment="1">
      <alignment vertical="center"/>
      <protection/>
    </xf>
    <xf numFmtId="0" fontId="8" fillId="0" borderId="39" xfId="70" applyFont="1" applyFill="1" applyBorder="1" applyAlignment="1" applyProtection="1">
      <alignment horizontal="left"/>
      <protection locked="0"/>
    </xf>
    <xf numFmtId="180" fontId="6" fillId="0" borderId="24" xfId="40" applyNumberFormat="1" applyFont="1" applyFill="1" applyBorder="1" applyAlignment="1" applyProtection="1">
      <alignment horizontal="right" vertical="top" wrapText="1"/>
      <protection locked="0"/>
    </xf>
    <xf numFmtId="0" fontId="14" fillId="0" borderId="22" xfId="37" applyFont="1" applyFill="1" applyBorder="1" applyAlignment="1" applyProtection="1">
      <alignment horizontal="center" vertical="top" wrapText="1"/>
      <protection/>
    </xf>
    <xf numFmtId="182" fontId="2" fillId="0" borderId="17" xfId="37" applyNumberFormat="1" applyFont="1" applyFill="1" applyBorder="1" applyAlignment="1" applyProtection="1">
      <alignment vertical="top"/>
      <protection locked="0"/>
    </xf>
    <xf numFmtId="182" fontId="18" fillId="39" borderId="18" xfId="40" applyNumberFormat="1" applyFont="1" applyFill="1" applyBorder="1" applyAlignment="1" applyProtection="1">
      <alignment vertical="top"/>
      <protection/>
    </xf>
    <xf numFmtId="182" fontId="18" fillId="39" borderId="38" xfId="40" applyNumberFormat="1" applyFont="1" applyFill="1" applyBorder="1" applyAlignment="1" applyProtection="1">
      <alignment vertical="top"/>
      <protection/>
    </xf>
    <xf numFmtId="182" fontId="14" fillId="0" borderId="17" xfId="37" applyNumberFormat="1" applyFont="1" applyFill="1" applyBorder="1" applyAlignment="1" applyProtection="1">
      <alignment vertical="top"/>
      <protection locked="0"/>
    </xf>
    <xf numFmtId="182" fontId="18" fillId="37" borderId="17" xfId="40" applyNumberFormat="1" applyFont="1" applyFill="1" applyBorder="1" applyAlignment="1" applyProtection="1">
      <alignment vertical="top"/>
      <protection/>
    </xf>
    <xf numFmtId="182" fontId="18" fillId="37" borderId="38" xfId="40" applyNumberFormat="1" applyFont="1" applyFill="1" applyBorder="1" applyAlignment="1" applyProtection="1">
      <alignment vertical="top"/>
      <protection/>
    </xf>
    <xf numFmtId="182" fontId="18" fillId="36" borderId="36" xfId="40" applyNumberFormat="1" applyFont="1" applyFill="1" applyBorder="1" applyAlignment="1" applyProtection="1">
      <alignment horizontal="left" vertical="top"/>
      <protection/>
    </xf>
    <xf numFmtId="182" fontId="18" fillId="36" borderId="50" xfId="40" applyNumberFormat="1" applyFont="1" applyFill="1" applyBorder="1" applyAlignment="1" applyProtection="1">
      <alignment horizontal="left" vertical="top"/>
      <protection/>
    </xf>
    <xf numFmtId="182" fontId="18" fillId="36" borderId="26" xfId="40" applyNumberFormat="1" applyFont="1" applyFill="1" applyBorder="1" applyAlignment="1" applyProtection="1">
      <alignment horizontal="center" vertical="top"/>
      <protection/>
    </xf>
    <xf numFmtId="182" fontId="18" fillId="36" borderId="51" xfId="40" applyNumberFormat="1" applyFont="1" applyFill="1" applyBorder="1" applyAlignment="1" applyProtection="1">
      <alignment horizontal="center" vertical="top"/>
      <protection/>
    </xf>
    <xf numFmtId="182" fontId="18" fillId="0" borderId="36" xfId="40" applyNumberFormat="1" applyFont="1" applyFill="1" applyBorder="1" applyAlignment="1" applyProtection="1">
      <alignment vertical="top"/>
      <protection locked="0"/>
    </xf>
    <xf numFmtId="182" fontId="18" fillId="0" borderId="50" xfId="40" applyNumberFormat="1" applyFont="1" applyFill="1" applyBorder="1" applyAlignment="1" applyProtection="1">
      <alignment vertical="top"/>
      <protection locked="0"/>
    </xf>
    <xf numFmtId="182" fontId="18" fillId="36" borderId="44" xfId="40" applyNumberFormat="1" applyFont="1" applyFill="1" applyBorder="1" applyAlignment="1" applyProtection="1">
      <alignment horizontal="center" vertical="top"/>
      <protection/>
    </xf>
    <xf numFmtId="182" fontId="18" fillId="36" borderId="52" xfId="40" applyNumberFormat="1" applyFont="1" applyFill="1" applyBorder="1" applyAlignment="1" applyProtection="1">
      <alignment horizontal="center" vertical="top"/>
      <protection/>
    </xf>
    <xf numFmtId="182" fontId="18" fillId="18" borderId="37" xfId="40" applyNumberFormat="1" applyFont="1" applyFill="1" applyBorder="1" applyAlignment="1" applyProtection="1">
      <alignment vertical="top"/>
      <protection/>
    </xf>
    <xf numFmtId="182" fontId="18" fillId="18" borderId="53" xfId="40" applyNumberFormat="1" applyFont="1" applyFill="1" applyBorder="1" applyAlignment="1" applyProtection="1">
      <alignment vertical="top"/>
      <protection/>
    </xf>
    <xf numFmtId="182" fontId="14" fillId="0" borderId="17" xfId="38" applyNumberFormat="1" applyFont="1" applyFill="1" applyBorder="1" applyAlignment="1">
      <alignment vertical="center" wrapText="1"/>
      <protection/>
    </xf>
    <xf numFmtId="182" fontId="19" fillId="0" borderId="17" xfId="40" applyNumberFormat="1" applyFont="1" applyFill="1" applyBorder="1" applyAlignment="1" applyProtection="1">
      <alignment horizontal="left" vertical="center" wrapText="1"/>
      <protection/>
    </xf>
    <xf numFmtId="182" fontId="19" fillId="0" borderId="17" xfId="40" applyNumberFormat="1" applyFont="1" applyFill="1" applyBorder="1" applyAlignment="1" applyProtection="1" quotePrefix="1">
      <alignment horizontal="left" vertical="center" wrapText="1"/>
      <protection/>
    </xf>
    <xf numFmtId="182" fontId="18" fillId="37" borderId="17" xfId="40" applyNumberFormat="1" applyFont="1" applyFill="1" applyBorder="1" applyAlignment="1" applyProtection="1">
      <alignment vertical="center" wrapText="1"/>
      <protection/>
    </xf>
    <xf numFmtId="182" fontId="14" fillId="0" borderId="17" xfId="38" applyNumberFormat="1" applyFont="1" applyFill="1" applyBorder="1" applyAlignment="1" quotePrefix="1">
      <alignment vertical="center" wrapText="1"/>
      <protection/>
    </xf>
    <xf numFmtId="182" fontId="19" fillId="0" borderId="17" xfId="40" applyNumberFormat="1" applyFont="1" applyFill="1" applyBorder="1" applyAlignment="1" applyProtection="1">
      <alignment vertical="center" wrapText="1"/>
      <protection/>
    </xf>
    <xf numFmtId="182" fontId="24" fillId="39" borderId="17" xfId="40" applyNumberFormat="1" applyFont="1" applyFill="1" applyBorder="1" applyAlignment="1" applyProtection="1">
      <alignment horizontal="right" vertical="center"/>
      <protection locked="0"/>
    </xf>
    <xf numFmtId="182" fontId="24" fillId="39" borderId="38" xfId="40" applyNumberFormat="1" applyFont="1" applyFill="1" applyBorder="1" applyAlignment="1" applyProtection="1">
      <alignment horizontal="right" vertical="center"/>
      <protection locked="0"/>
    </xf>
    <xf numFmtId="182" fontId="24" fillId="0" borderId="17" xfId="40" applyNumberFormat="1" applyFont="1" applyFill="1" applyBorder="1" applyAlignment="1" applyProtection="1">
      <alignment horizontal="right" vertical="center"/>
      <protection locked="0"/>
    </xf>
    <xf numFmtId="182" fontId="23" fillId="37" borderId="17" xfId="40" applyNumberFormat="1" applyFont="1" applyFill="1" applyBorder="1" applyAlignment="1" applyProtection="1">
      <alignment horizontal="right" vertical="center"/>
      <protection locked="0"/>
    </xf>
    <xf numFmtId="182" fontId="24" fillId="0" borderId="38" xfId="40" applyNumberFormat="1" applyFont="1" applyFill="1" applyBorder="1" applyAlignment="1" applyProtection="1">
      <alignment horizontal="right" vertical="center"/>
      <protection locked="0"/>
    </xf>
    <xf numFmtId="182" fontId="23" fillId="39" borderId="17" xfId="40" applyNumberFormat="1" applyFont="1" applyFill="1" applyBorder="1" applyAlignment="1" applyProtection="1">
      <alignment horizontal="right" vertical="center"/>
      <protection locked="0"/>
    </xf>
    <xf numFmtId="182" fontId="23" fillId="39" borderId="38" xfId="40" applyNumberFormat="1" applyFont="1" applyFill="1" applyBorder="1" applyAlignment="1" applyProtection="1">
      <alignment horizontal="right" vertical="center"/>
      <protection locked="0"/>
    </xf>
    <xf numFmtId="182" fontId="23" fillId="18" borderId="17" xfId="40" applyNumberFormat="1" applyFont="1" applyFill="1" applyBorder="1" applyAlignment="1" applyProtection="1">
      <alignment horizontal="right" vertical="center"/>
      <protection locked="0"/>
    </xf>
    <xf numFmtId="182" fontId="23" fillId="18" borderId="38" xfId="40" applyNumberFormat="1" applyFont="1" applyFill="1" applyBorder="1" applyAlignment="1" applyProtection="1">
      <alignment horizontal="right" vertical="center"/>
      <protection locked="0"/>
    </xf>
    <xf numFmtId="0" fontId="14" fillId="0" borderId="47" xfId="35" applyFont="1" applyBorder="1" applyAlignment="1">
      <alignment horizontal="center" vertical="center" wrapText="1"/>
      <protection/>
    </xf>
    <xf numFmtId="0" fontId="14" fillId="0" borderId="54" xfId="35" applyFont="1" applyBorder="1" applyAlignment="1">
      <alignment horizontal="center" vertical="center" wrapText="1"/>
      <protection/>
    </xf>
    <xf numFmtId="0" fontId="14" fillId="0" borderId="17" xfId="35" applyFont="1" applyBorder="1" applyAlignment="1" quotePrefix="1">
      <alignment horizontal="left" wrapText="1"/>
      <protection/>
    </xf>
    <xf numFmtId="0" fontId="29" fillId="0" borderId="0" xfId="40" applyFont="1" applyFill="1" applyBorder="1" applyAlignment="1">
      <alignment horizontal="left" vertical="top"/>
      <protection/>
    </xf>
    <xf numFmtId="182" fontId="18" fillId="18" borderId="49" xfId="40" applyNumberFormat="1" applyFont="1" applyFill="1" applyBorder="1" applyAlignment="1" applyProtection="1">
      <alignment vertical="center" wrapText="1"/>
      <protection/>
    </xf>
    <xf numFmtId="182" fontId="19" fillId="0" borderId="17" xfId="40" applyNumberFormat="1" applyFont="1" applyFill="1" applyBorder="1" applyAlignment="1" applyProtection="1">
      <alignment horizontal="right" vertical="center" wrapText="1"/>
      <protection/>
    </xf>
    <xf numFmtId="182" fontId="19" fillId="0" borderId="18" xfId="40" applyNumberFormat="1" applyFont="1" applyFill="1" applyBorder="1" applyAlignment="1" applyProtection="1">
      <alignment horizontal="right" vertical="center" wrapText="1"/>
      <protection/>
    </xf>
    <xf numFmtId="182" fontId="18" fillId="37" borderId="25" xfId="40" applyNumberFormat="1" applyFont="1" applyFill="1" applyBorder="1" applyAlignment="1" applyProtection="1">
      <alignment vertical="center" wrapText="1"/>
      <protection/>
    </xf>
    <xf numFmtId="182" fontId="18" fillId="36" borderId="26" xfId="40" applyNumberFormat="1" applyFont="1" applyFill="1" applyBorder="1" applyAlignment="1" applyProtection="1">
      <alignment horizontal="left" vertical="center" wrapText="1"/>
      <protection/>
    </xf>
    <xf numFmtId="182" fontId="18" fillId="36" borderId="55" xfId="40" applyNumberFormat="1" applyFont="1" applyFill="1" applyBorder="1" applyAlignment="1" applyProtection="1">
      <alignment horizontal="left" vertical="center" wrapText="1"/>
      <protection/>
    </xf>
    <xf numFmtId="182" fontId="18" fillId="36" borderId="0" xfId="40" applyNumberFormat="1" applyFont="1" applyFill="1" applyBorder="1" applyAlignment="1" applyProtection="1">
      <alignment horizontal="left" vertical="center" wrapText="1"/>
      <protection/>
    </xf>
    <xf numFmtId="182" fontId="18" fillId="36" borderId="56" xfId="40" applyNumberFormat="1" applyFont="1" applyFill="1" applyBorder="1" applyAlignment="1" applyProtection="1">
      <alignment horizontal="left" vertical="center" wrapText="1"/>
      <protection/>
    </xf>
    <xf numFmtId="182" fontId="18" fillId="37" borderId="47" xfId="40" applyNumberFormat="1" applyFont="1" applyFill="1" applyBorder="1" applyAlignment="1" applyProtection="1">
      <alignment vertical="center" wrapText="1"/>
      <protection/>
    </xf>
    <xf numFmtId="182" fontId="19" fillId="0" borderId="57" xfId="40" applyNumberFormat="1" applyFont="1" applyFill="1" applyBorder="1" applyAlignment="1" applyProtection="1">
      <alignment vertical="center"/>
      <protection/>
    </xf>
    <xf numFmtId="182" fontId="19" fillId="0" borderId="18" xfId="40" applyNumberFormat="1" applyFont="1" applyFill="1" applyBorder="1" applyAlignment="1" applyProtection="1">
      <alignment vertical="center" wrapText="1"/>
      <protection/>
    </xf>
    <xf numFmtId="182" fontId="18" fillId="37" borderId="58" xfId="40" applyNumberFormat="1" applyFont="1" applyFill="1" applyBorder="1" applyAlignment="1" applyProtection="1">
      <alignment horizontal="right" vertical="center"/>
      <protection/>
    </xf>
    <xf numFmtId="180" fontId="14" fillId="40" borderId="59" xfId="35" applyNumberFormat="1" applyFont="1" applyFill="1" applyBorder="1" applyAlignment="1">
      <alignment horizontal="right" vertical="center" wrapText="1"/>
      <protection/>
    </xf>
    <xf numFmtId="180" fontId="14" fillId="40" borderId="31" xfId="35" applyNumberFormat="1" applyFont="1" applyFill="1" applyBorder="1" applyAlignment="1">
      <alignment horizontal="right" vertical="center" wrapText="1"/>
      <protection/>
    </xf>
    <xf numFmtId="180" fontId="14" fillId="40" borderId="32" xfId="35" applyNumberFormat="1" applyFont="1" applyFill="1" applyBorder="1" applyAlignment="1">
      <alignment horizontal="right" vertical="center" wrapText="1"/>
      <protection/>
    </xf>
    <xf numFmtId="0" fontId="19" fillId="0" borderId="16" xfId="40" applyFont="1" applyFill="1" applyBorder="1" applyAlignment="1" applyProtection="1" quotePrefix="1">
      <alignment horizontal="left" vertical="center" wrapText="1"/>
      <protection/>
    </xf>
    <xf numFmtId="0" fontId="18" fillId="18" borderId="16" xfId="40" applyFont="1" applyFill="1" applyBorder="1" applyAlignment="1" applyProtection="1" quotePrefix="1">
      <alignment horizontal="left" vertical="center" wrapText="1"/>
      <protection/>
    </xf>
    <xf numFmtId="0" fontId="18" fillId="37" borderId="16" xfId="40" applyFont="1" applyFill="1" applyBorder="1" applyAlignment="1" applyProtection="1" quotePrefix="1">
      <alignment horizontal="left" vertical="center" wrapText="1"/>
      <protection/>
    </xf>
    <xf numFmtId="0" fontId="23" fillId="0" borderId="49" xfId="40" applyFont="1" applyFill="1" applyBorder="1" applyAlignment="1" applyProtection="1">
      <alignment horizontal="center" vertical="top" wrapText="1"/>
      <protection locked="0"/>
    </xf>
    <xf numFmtId="0" fontId="23" fillId="0" borderId="49" xfId="40" applyFont="1" applyFill="1" applyBorder="1" applyAlignment="1" applyProtection="1">
      <alignment horizontal="right" vertical="top" wrapText="1"/>
      <protection locked="0"/>
    </xf>
    <xf numFmtId="0" fontId="23" fillId="0" borderId="22" xfId="40" applyFont="1" applyFill="1" applyBorder="1" applyAlignment="1" applyProtection="1">
      <alignment horizontal="center" vertical="center" wrapText="1"/>
      <protection locked="0"/>
    </xf>
    <xf numFmtId="0" fontId="23" fillId="0" borderId="23" xfId="40" applyFont="1" applyFill="1" applyBorder="1" applyAlignment="1" applyProtection="1">
      <alignment horizontal="center" vertical="center" wrapText="1"/>
      <protection locked="0"/>
    </xf>
    <xf numFmtId="0" fontId="23" fillId="0" borderId="23" xfId="40" applyFont="1" applyFill="1" applyBorder="1" applyAlignment="1" applyProtection="1">
      <alignment horizontal="center" vertical="center"/>
      <protection locked="0"/>
    </xf>
    <xf numFmtId="0" fontId="23" fillId="0" borderId="30" xfId="40" applyFont="1" applyFill="1" applyBorder="1" applyAlignment="1" applyProtection="1">
      <alignment horizontal="center" vertical="center"/>
      <protection locked="0"/>
    </xf>
    <xf numFmtId="182" fontId="23" fillId="18" borderId="24" xfId="40" applyNumberFormat="1" applyFont="1" applyFill="1" applyBorder="1" applyAlignment="1" applyProtection="1">
      <alignment horizontal="left" vertical="center" wrapText="1"/>
      <protection locked="0"/>
    </xf>
    <xf numFmtId="182" fontId="23" fillId="40" borderId="59" xfId="40" applyNumberFormat="1" applyFont="1" applyFill="1" applyBorder="1" applyAlignment="1" applyProtection="1">
      <alignment horizontal="right" vertical="center" wrapText="1"/>
      <protection locked="0"/>
    </xf>
    <xf numFmtId="182" fontId="23" fillId="40" borderId="32" xfId="40" applyNumberFormat="1" applyFont="1" applyFill="1" applyBorder="1" applyAlignment="1" applyProtection="1">
      <alignment horizontal="right" vertical="center" wrapText="1"/>
      <protection locked="0"/>
    </xf>
    <xf numFmtId="0" fontId="23" fillId="18" borderId="60" xfId="40" applyFont="1" applyFill="1" applyBorder="1" applyAlignment="1" applyProtection="1">
      <alignment vertical="center" wrapText="1"/>
      <protection locked="0"/>
    </xf>
    <xf numFmtId="182" fontId="23" fillId="40" borderId="58" xfId="40" applyNumberFormat="1" applyFont="1" applyFill="1" applyBorder="1" applyAlignment="1" applyProtection="1">
      <alignment horizontal="right" vertical="center" wrapText="1"/>
      <protection locked="0"/>
    </xf>
    <xf numFmtId="182" fontId="23" fillId="40" borderId="51" xfId="40" applyNumberFormat="1" applyFont="1" applyFill="1" applyBorder="1" applyAlignment="1" applyProtection="1">
      <alignment horizontal="right" vertical="center" wrapText="1"/>
      <protection locked="0"/>
    </xf>
    <xf numFmtId="182" fontId="23" fillId="37" borderId="18" xfId="40" applyNumberFormat="1" applyFont="1" applyFill="1" applyBorder="1" applyAlignment="1" applyProtection="1">
      <alignment vertical="center" wrapText="1"/>
      <protection locked="0"/>
    </xf>
    <xf numFmtId="0" fontId="23" fillId="37" borderId="60" xfId="40" applyFont="1" applyFill="1" applyBorder="1" applyAlignment="1" applyProtection="1">
      <alignment vertical="center" wrapText="1"/>
      <protection locked="0"/>
    </xf>
    <xf numFmtId="182" fontId="23" fillId="40" borderId="18" xfId="40" applyNumberFormat="1" applyFont="1" applyFill="1" applyBorder="1" applyAlignment="1" applyProtection="1">
      <alignment horizontal="right" vertical="center" wrapText="1"/>
      <protection locked="0"/>
    </xf>
    <xf numFmtId="0" fontId="24" fillId="0" borderId="16" xfId="40" applyFont="1" applyFill="1" applyBorder="1" applyAlignment="1" applyProtection="1">
      <alignment vertical="center" wrapText="1"/>
      <protection locked="0"/>
    </xf>
    <xf numFmtId="182" fontId="23" fillId="37" borderId="17" xfId="40" applyNumberFormat="1" applyFont="1" applyFill="1" applyBorder="1" applyAlignment="1" applyProtection="1">
      <alignment vertical="center" wrapText="1"/>
      <protection locked="0"/>
    </xf>
    <xf numFmtId="0" fontId="24" fillId="0" borderId="16" xfId="40" applyFont="1" applyFill="1" applyBorder="1" applyAlignment="1" applyProtection="1" quotePrefix="1">
      <alignment horizontal="left" vertical="center" wrapText="1"/>
      <protection locked="0"/>
    </xf>
    <xf numFmtId="182" fontId="23" fillId="36" borderId="58" xfId="40" applyNumberFormat="1" applyFont="1" applyFill="1" applyBorder="1" applyAlignment="1" applyProtection="1">
      <alignment horizontal="right" vertical="center" wrapText="1"/>
      <protection locked="0"/>
    </xf>
    <xf numFmtId="182" fontId="23" fillId="36" borderId="50" xfId="40" applyNumberFormat="1" applyFont="1" applyFill="1" applyBorder="1" applyAlignment="1" applyProtection="1">
      <alignment horizontal="right" vertical="center" wrapText="1"/>
      <protection locked="0"/>
    </xf>
    <xf numFmtId="182" fontId="24" fillId="0" borderId="17" xfId="40" applyNumberFormat="1" applyFont="1" applyFill="1" applyBorder="1" applyAlignment="1" applyProtection="1">
      <alignment vertical="center" wrapText="1"/>
      <protection locked="0"/>
    </xf>
    <xf numFmtId="0" fontId="23" fillId="39" borderId="16" xfId="40" applyFont="1" applyFill="1" applyBorder="1" applyAlignment="1" applyProtection="1">
      <alignment vertical="center" wrapText="1"/>
      <protection locked="0"/>
    </xf>
    <xf numFmtId="0" fontId="23" fillId="37" borderId="16" xfId="40" applyFont="1" applyFill="1" applyBorder="1" applyAlignment="1" applyProtection="1">
      <alignment vertical="center" wrapText="1"/>
      <protection locked="0"/>
    </xf>
    <xf numFmtId="0" fontId="24" fillId="0" borderId="16" xfId="40" applyFont="1" applyFill="1" applyBorder="1" applyAlignment="1" applyProtection="1" quotePrefix="1">
      <alignment vertical="center" wrapText="1"/>
      <protection locked="0"/>
    </xf>
    <xf numFmtId="182" fontId="23" fillId="39" borderId="17" xfId="40" applyNumberFormat="1" applyFont="1" applyFill="1" applyBorder="1" applyAlignment="1" applyProtection="1">
      <alignment vertical="center" wrapText="1"/>
      <protection locked="0"/>
    </xf>
    <xf numFmtId="182" fontId="23" fillId="18" borderId="17" xfId="40" applyNumberFormat="1" applyFont="1" applyFill="1" applyBorder="1" applyAlignment="1" applyProtection="1">
      <alignment vertical="center" wrapText="1"/>
      <protection locked="0"/>
    </xf>
    <xf numFmtId="182" fontId="23" fillId="36" borderId="50" xfId="40" applyNumberFormat="1" applyFont="1" applyFill="1" applyBorder="1" applyAlignment="1" applyProtection="1">
      <alignment horizontal="right" vertical="center"/>
      <protection locked="0"/>
    </xf>
    <xf numFmtId="0" fontId="24" fillId="0" borderId="16" xfId="40" applyFont="1" applyFill="1" applyBorder="1" applyAlignment="1" applyProtection="1">
      <alignment horizontal="left" vertical="center" wrapText="1"/>
      <protection locked="0"/>
    </xf>
    <xf numFmtId="182" fontId="24" fillId="0" borderId="17" xfId="40" applyNumberFormat="1" applyFont="1" applyFill="1" applyBorder="1" applyAlignment="1" applyProtection="1" quotePrefix="1">
      <alignment horizontal="left" vertical="center" wrapText="1"/>
      <protection locked="0"/>
    </xf>
    <xf numFmtId="0" fontId="25" fillId="18" borderId="16" xfId="40" applyFont="1" applyFill="1" applyBorder="1" applyAlignment="1" applyProtection="1" quotePrefix="1">
      <alignment horizontal="left" vertical="center" wrapText="1"/>
      <protection locked="0"/>
    </xf>
    <xf numFmtId="0" fontId="23" fillId="18" borderId="16" xfId="40" applyFont="1" applyFill="1" applyBorder="1" applyAlignment="1" applyProtection="1">
      <alignment vertical="center" wrapText="1"/>
      <protection locked="0"/>
    </xf>
    <xf numFmtId="0" fontId="23" fillId="37" borderId="16" xfId="40" applyFont="1" applyFill="1" applyBorder="1" applyAlignment="1" applyProtection="1">
      <alignment horizontal="left" vertical="center" wrapText="1"/>
      <protection locked="0"/>
    </xf>
    <xf numFmtId="182" fontId="25" fillId="39" borderId="17" xfId="40" applyNumberFormat="1" applyFont="1" applyFill="1" applyBorder="1" applyAlignment="1" applyProtection="1">
      <alignment horizontal="right" vertical="center"/>
      <protection locked="0"/>
    </xf>
    <xf numFmtId="182" fontId="23" fillId="36" borderId="18" xfId="40" applyNumberFormat="1" applyFont="1" applyFill="1" applyBorder="1" applyAlignment="1" applyProtection="1">
      <alignment horizontal="right" vertical="center"/>
      <protection locked="0"/>
    </xf>
    <xf numFmtId="0" fontId="23" fillId="39" borderId="16" xfId="40" applyFont="1" applyFill="1" applyBorder="1" applyAlignment="1" applyProtection="1" quotePrefix="1">
      <alignment vertical="center" wrapText="1"/>
      <protection locked="0"/>
    </xf>
    <xf numFmtId="182" fontId="25" fillId="18" borderId="17" xfId="40" applyNumberFormat="1" applyFont="1" applyFill="1" applyBorder="1" applyAlignment="1" applyProtection="1">
      <alignment horizontal="right" vertical="center"/>
      <protection locked="0"/>
    </xf>
    <xf numFmtId="182" fontId="23" fillId="18" borderId="17" xfId="40" applyNumberFormat="1" applyFont="1" applyFill="1" applyBorder="1" applyAlignment="1" applyProtection="1" quotePrefix="1">
      <alignment horizontal="left" vertical="center" wrapText="1"/>
      <protection locked="0"/>
    </xf>
    <xf numFmtId="182" fontId="19" fillId="0" borderId="17" xfId="40" applyNumberFormat="1" applyFont="1" applyFill="1" applyBorder="1" applyAlignment="1" applyProtection="1" quotePrefix="1">
      <alignment horizontal="left" vertical="center" wrapText="1"/>
      <protection locked="0"/>
    </xf>
    <xf numFmtId="182" fontId="25" fillId="39" borderId="38" xfId="40" applyNumberFormat="1" applyFont="1" applyFill="1" applyBorder="1" applyAlignment="1" applyProtection="1">
      <alignment horizontal="right" vertical="center"/>
      <protection locked="0"/>
    </xf>
    <xf numFmtId="0" fontId="14" fillId="0" borderId="16" xfId="37" applyFont="1" applyFill="1" applyBorder="1" applyAlignment="1" applyProtection="1">
      <alignment horizontal="left" vertical="top" wrapText="1"/>
      <protection/>
    </xf>
    <xf numFmtId="3" fontId="19" fillId="39" borderId="17" xfId="40" applyNumberFormat="1" applyFont="1" applyFill="1" applyBorder="1" applyAlignment="1" applyProtection="1">
      <alignment vertical="center"/>
      <protection locked="0"/>
    </xf>
    <xf numFmtId="3" fontId="19" fillId="0" borderId="17" xfId="40" applyNumberFormat="1" applyFont="1" applyFill="1" applyBorder="1" applyAlignment="1" applyProtection="1">
      <alignment vertical="center"/>
      <protection locked="0"/>
    </xf>
    <xf numFmtId="3" fontId="19" fillId="39" borderId="18" xfId="40" applyNumberFormat="1" applyFont="1" applyFill="1" applyBorder="1" applyAlignment="1" applyProtection="1">
      <alignment vertical="center"/>
      <protection/>
    </xf>
    <xf numFmtId="3" fontId="19" fillId="0" borderId="17" xfId="40" applyNumberFormat="1" applyFont="1" applyFill="1" applyBorder="1" applyAlignment="1" applyProtection="1">
      <alignment horizontal="right" vertical="center"/>
      <protection/>
    </xf>
    <xf numFmtId="3" fontId="19" fillId="0" borderId="36" xfId="40" applyNumberFormat="1" applyFont="1" applyFill="1" applyBorder="1" applyAlignment="1" applyProtection="1">
      <alignment horizontal="right" vertical="center"/>
      <protection/>
    </xf>
    <xf numFmtId="3" fontId="19" fillId="0" borderId="18" xfId="40" applyNumberFormat="1" applyFont="1" applyFill="1" applyBorder="1" applyAlignment="1" applyProtection="1">
      <alignment vertical="center"/>
      <protection locked="0"/>
    </xf>
    <xf numFmtId="3" fontId="18" fillId="37" borderId="18" xfId="40" applyNumberFormat="1" applyFont="1" applyFill="1" applyBorder="1" applyAlignment="1" applyProtection="1">
      <alignment vertical="center"/>
      <protection/>
    </xf>
    <xf numFmtId="3" fontId="19" fillId="0" borderId="58" xfId="40" applyNumberFormat="1" applyFont="1" applyFill="1" applyBorder="1" applyAlignment="1" applyProtection="1">
      <alignment vertical="center"/>
      <protection locked="0"/>
    </xf>
    <xf numFmtId="3" fontId="18" fillId="37" borderId="17" xfId="40" applyNumberFormat="1" applyFont="1" applyFill="1" applyBorder="1" applyAlignment="1" applyProtection="1">
      <alignment vertical="center"/>
      <protection locked="0"/>
    </xf>
    <xf numFmtId="3" fontId="18" fillId="37" borderId="17" xfId="40" applyNumberFormat="1" applyFont="1" applyFill="1" applyBorder="1" applyAlignment="1" applyProtection="1">
      <alignment vertical="center"/>
      <protection/>
    </xf>
    <xf numFmtId="3" fontId="19" fillId="0" borderId="57" xfId="40" applyNumberFormat="1" applyFont="1" applyFill="1" applyBorder="1" applyAlignment="1" applyProtection="1">
      <alignment vertical="center"/>
      <protection/>
    </xf>
    <xf numFmtId="3" fontId="18" fillId="37" borderId="57" xfId="40" applyNumberFormat="1" applyFont="1" applyFill="1" applyBorder="1" applyAlignment="1" applyProtection="1">
      <alignment vertical="center"/>
      <protection/>
    </xf>
    <xf numFmtId="3" fontId="18" fillId="18" borderId="49" xfId="40" applyNumberFormat="1" applyFont="1" applyFill="1" applyBorder="1" applyAlignment="1" applyProtection="1">
      <alignment vertical="center"/>
      <protection locked="0"/>
    </xf>
    <xf numFmtId="3" fontId="19" fillId="0" borderId="17" xfId="40" applyNumberFormat="1" applyFont="1" applyFill="1" applyBorder="1" applyAlignment="1" applyProtection="1">
      <alignment horizontal="right" vertical="center"/>
      <protection locked="0"/>
    </xf>
    <xf numFmtId="3" fontId="18" fillId="18" borderId="61" xfId="40" applyNumberFormat="1" applyFont="1" applyFill="1" applyBorder="1" applyAlignment="1" applyProtection="1">
      <alignment horizontal="right" vertical="center"/>
      <protection/>
    </xf>
    <xf numFmtId="0" fontId="19" fillId="0" borderId="0" xfId="40" applyFont="1" applyFill="1" applyBorder="1" applyAlignment="1" applyProtection="1" quotePrefix="1">
      <alignment vertical="top"/>
      <protection/>
    </xf>
    <xf numFmtId="14" fontId="15" fillId="0" borderId="25" xfId="38" applyNumberFormat="1" applyFont="1" applyFill="1" applyBorder="1" applyAlignment="1">
      <alignment horizontal="center" vertical="center" wrapText="1"/>
      <protection/>
    </xf>
    <xf numFmtId="3" fontId="14" fillId="0" borderId="17" xfId="35" applyNumberFormat="1" applyFont="1" applyFill="1" applyBorder="1" applyAlignment="1">
      <alignment horizontal="right" vertical="center" wrapText="1"/>
      <protection/>
    </xf>
    <xf numFmtId="3" fontId="6" fillId="0" borderId="24" xfId="40" applyNumberFormat="1" applyFont="1" applyFill="1" applyBorder="1" applyAlignment="1" applyProtection="1">
      <alignment vertical="top" wrapText="1"/>
      <protection locked="0"/>
    </xf>
    <xf numFmtId="3" fontId="6" fillId="0" borderId="17" xfId="40" applyNumberFormat="1" applyFont="1" applyFill="1" applyBorder="1" applyAlignment="1" applyProtection="1">
      <alignment vertical="top" wrapText="1"/>
      <protection locked="0"/>
    </xf>
    <xf numFmtId="3" fontId="18" fillId="18" borderId="17" xfId="40" applyNumberFormat="1" applyFont="1" applyFill="1" applyBorder="1" applyAlignment="1" applyProtection="1">
      <alignment vertical="center"/>
      <protection/>
    </xf>
    <xf numFmtId="3" fontId="6" fillId="0" borderId="17" xfId="40" applyNumberFormat="1" applyFont="1" applyFill="1" applyBorder="1" applyAlignment="1" applyProtection="1">
      <alignment vertical="top"/>
      <protection locked="0"/>
    </xf>
    <xf numFmtId="3" fontId="18" fillId="18" borderId="49" xfId="40" applyNumberFormat="1" applyFont="1" applyFill="1" applyBorder="1" applyAlignment="1" applyProtection="1">
      <alignment vertical="center"/>
      <protection/>
    </xf>
    <xf numFmtId="3" fontId="19" fillId="39" borderId="62" xfId="40" applyNumberFormat="1" applyFont="1" applyFill="1" applyBorder="1" applyAlignment="1" applyProtection="1">
      <alignment horizontal="right" vertical="center"/>
      <protection/>
    </xf>
    <xf numFmtId="3" fontId="19" fillId="39" borderId="38" xfId="40" applyNumberFormat="1" applyFont="1" applyFill="1" applyBorder="1" applyAlignment="1" applyProtection="1">
      <alignment horizontal="right" vertical="center"/>
      <protection/>
    </xf>
    <xf numFmtId="0" fontId="15" fillId="0" borderId="21" xfId="39" applyFont="1" applyFill="1" applyBorder="1" applyAlignment="1" applyProtection="1">
      <alignment horizontal="center" vertical="center" wrapText="1"/>
      <protection/>
    </xf>
    <xf numFmtId="0" fontId="15" fillId="0" borderId="47" xfId="39" applyFont="1" applyFill="1" applyBorder="1" applyAlignment="1" applyProtection="1">
      <alignment horizontal="center" vertical="center" wrapText="1"/>
      <protection/>
    </xf>
    <xf numFmtId="0" fontId="6" fillId="0" borderId="0" xfId="40" applyFont="1" applyFill="1" applyAlignment="1" applyProtection="1">
      <alignment horizontal="right" vertical="top" wrapText="1"/>
      <protection/>
    </xf>
    <xf numFmtId="0" fontId="15" fillId="0" borderId="29" xfId="38" applyFont="1" applyFill="1" applyBorder="1" applyAlignment="1">
      <alignment horizontal="center" vertical="center"/>
      <protection/>
    </xf>
    <xf numFmtId="0" fontId="15" fillId="0" borderId="28" xfId="38" applyFont="1" applyFill="1" applyBorder="1" applyAlignment="1">
      <alignment horizontal="center" vertical="center"/>
      <protection/>
    </xf>
    <xf numFmtId="0" fontId="18" fillId="18" borderId="43" xfId="40" applyFont="1" applyFill="1" applyBorder="1" applyAlignment="1" applyProtection="1">
      <alignment horizontal="left" vertical="center" wrapText="1"/>
      <protection/>
    </xf>
    <xf numFmtId="0" fontId="18" fillId="36" borderId="63" xfId="40" applyFont="1" applyFill="1" applyBorder="1" applyAlignment="1" applyProtection="1">
      <alignment horizontal="left" vertical="center" wrapText="1"/>
      <protection/>
    </xf>
    <xf numFmtId="0" fontId="18" fillId="36" borderId="64" xfId="40" applyFont="1" applyFill="1" applyBorder="1" applyAlignment="1" applyProtection="1">
      <alignment horizontal="left" vertical="center" wrapText="1"/>
      <protection/>
    </xf>
    <xf numFmtId="0" fontId="18" fillId="18" borderId="57" xfId="40" applyFont="1" applyFill="1" applyBorder="1" applyAlignment="1" applyProtection="1">
      <alignment horizontal="left" vertical="center" wrapText="1"/>
      <protection/>
    </xf>
    <xf numFmtId="0" fontId="18" fillId="36" borderId="57" xfId="40" applyFont="1" applyFill="1" applyBorder="1" applyAlignment="1" applyProtection="1">
      <alignment horizontal="left" vertical="center" wrapText="1"/>
      <protection/>
    </xf>
    <xf numFmtId="0" fontId="18" fillId="36" borderId="65" xfId="40" applyFont="1" applyFill="1" applyBorder="1" applyAlignment="1" applyProtection="1">
      <alignment horizontal="left" vertical="center" wrapText="1"/>
      <protection/>
    </xf>
    <xf numFmtId="182" fontId="24" fillId="0" borderId="58" xfId="40" applyNumberFormat="1" applyFont="1" applyFill="1" applyBorder="1" applyAlignment="1" applyProtection="1">
      <alignment horizontal="right" vertical="center"/>
      <protection locked="0"/>
    </xf>
    <xf numFmtId="182" fontId="24" fillId="0" borderId="25" xfId="40" applyNumberFormat="1" applyFont="1" applyFill="1" applyBorder="1" applyAlignment="1" applyProtection="1" quotePrefix="1">
      <alignment horizontal="left" vertical="center" wrapText="1"/>
      <protection locked="0"/>
    </xf>
    <xf numFmtId="182" fontId="25" fillId="39" borderId="27" xfId="40" applyNumberFormat="1" applyFont="1" applyFill="1" applyBorder="1" applyAlignment="1" applyProtection="1">
      <alignment horizontal="right" vertical="center"/>
      <protection locked="0"/>
    </xf>
    <xf numFmtId="0" fontId="6" fillId="40" borderId="26" xfId="40" applyFont="1" applyFill="1" applyBorder="1" applyAlignment="1">
      <alignment vertical="top"/>
      <protection/>
    </xf>
    <xf numFmtId="0" fontId="6" fillId="40" borderId="66" xfId="40" applyFont="1" applyFill="1" applyBorder="1" applyAlignment="1">
      <alignment vertical="top"/>
      <protection/>
    </xf>
    <xf numFmtId="0" fontId="6" fillId="40" borderId="67" xfId="40" applyFont="1" applyFill="1" applyBorder="1" applyAlignment="1">
      <alignment vertical="top"/>
      <protection/>
    </xf>
    <xf numFmtId="0" fontId="6" fillId="40" borderId="55" xfId="40" applyFont="1" applyFill="1" applyBorder="1" applyAlignment="1">
      <alignment vertical="top"/>
      <protection/>
    </xf>
    <xf numFmtId="0" fontId="6" fillId="40" borderId="0" xfId="40" applyFont="1" applyFill="1" applyBorder="1" applyAlignment="1" applyProtection="1">
      <alignment horizontal="right" vertical="top" wrapText="1"/>
      <protection/>
    </xf>
    <xf numFmtId="0" fontId="6" fillId="40" borderId="48" xfId="40" applyFont="1" applyFill="1" applyBorder="1" applyAlignment="1" applyProtection="1">
      <alignment horizontal="right" vertical="top" wrapText="1"/>
      <protection/>
    </xf>
    <xf numFmtId="0" fontId="6" fillId="40" borderId="56" xfId="40" applyFont="1" applyFill="1" applyBorder="1" applyAlignment="1">
      <alignment vertical="top"/>
      <protection/>
    </xf>
    <xf numFmtId="0" fontId="6" fillId="40" borderId="63" xfId="40" applyFont="1" applyFill="1" applyBorder="1" applyAlignment="1" applyProtection="1">
      <alignment horizontal="right" vertical="top" wrapText="1"/>
      <protection/>
    </xf>
    <xf numFmtId="0" fontId="6" fillId="40" borderId="65" xfId="40" applyFont="1" applyFill="1" applyBorder="1" applyAlignment="1" applyProtection="1">
      <alignment horizontal="right" vertical="top" wrapText="1"/>
      <protection/>
    </xf>
    <xf numFmtId="0" fontId="6" fillId="34" borderId="0" xfId="40" applyFont="1" applyFill="1" applyBorder="1" applyAlignment="1">
      <alignment vertical="top"/>
      <protection/>
    </xf>
    <xf numFmtId="0" fontId="7" fillId="32" borderId="0" xfId="40" applyFont="1" applyFill="1" applyBorder="1" applyAlignment="1">
      <alignment vertical="top"/>
      <protection/>
    </xf>
    <xf numFmtId="0" fontId="7" fillId="32" borderId="0" xfId="40" applyFont="1" applyFill="1" applyBorder="1" applyAlignment="1">
      <alignment horizontal="center" vertical="top"/>
      <protection/>
    </xf>
    <xf numFmtId="0" fontId="19" fillId="34" borderId="34" xfId="40" applyFont="1" applyFill="1" applyBorder="1" applyAlignment="1">
      <alignment vertical="top"/>
      <protection/>
    </xf>
    <xf numFmtId="0" fontId="19" fillId="34" borderId="10" xfId="40" applyFont="1" applyFill="1" applyBorder="1" applyAlignment="1">
      <alignment vertical="top"/>
      <protection/>
    </xf>
    <xf numFmtId="0" fontId="18" fillId="34" borderId="10" xfId="40" applyFont="1" applyFill="1" applyBorder="1" applyAlignment="1">
      <alignment vertical="top"/>
      <protection/>
    </xf>
    <xf numFmtId="0" fontId="18" fillId="34" borderId="10" xfId="40" applyFont="1" applyFill="1" applyBorder="1" applyAlignment="1">
      <alignment horizontal="center" vertical="top"/>
      <protection/>
    </xf>
    <xf numFmtId="0" fontId="6" fillId="34" borderId="10" xfId="40" applyFont="1" applyFill="1" applyBorder="1" applyAlignment="1">
      <alignment vertical="top"/>
      <protection/>
    </xf>
    <xf numFmtId="0" fontId="6" fillId="34" borderId="68" xfId="40" applyFont="1" applyFill="1" applyBorder="1" applyAlignment="1">
      <alignment vertical="top"/>
      <protection/>
    </xf>
    <xf numFmtId="0" fontId="19" fillId="34" borderId="35" xfId="40" applyFont="1" applyFill="1" applyBorder="1" applyAlignment="1">
      <alignment vertical="top"/>
      <protection/>
    </xf>
    <xf numFmtId="0" fontId="19" fillId="34" borderId="12" xfId="40" applyFont="1" applyFill="1" applyBorder="1" applyAlignment="1">
      <alignment vertical="top"/>
      <protection/>
    </xf>
    <xf numFmtId="0" fontId="18" fillId="34" borderId="12" xfId="40" applyFont="1" applyFill="1" applyBorder="1" applyAlignment="1">
      <alignment horizontal="center" vertical="top"/>
      <protection/>
    </xf>
    <xf numFmtId="0" fontId="6" fillId="34" borderId="12" xfId="40" applyFont="1" applyFill="1" applyBorder="1" applyAlignment="1">
      <alignment vertical="top"/>
      <protection/>
    </xf>
    <xf numFmtId="0" fontId="6" fillId="34" borderId="42" xfId="40" applyFont="1" applyFill="1" applyBorder="1" applyAlignment="1">
      <alignment vertical="top"/>
      <protection/>
    </xf>
    <xf numFmtId="0" fontId="23" fillId="34" borderId="0" xfId="40" applyFont="1" applyFill="1" applyBorder="1" applyAlignment="1" applyProtection="1">
      <alignment vertical="top" wrapText="1"/>
      <protection/>
    </xf>
    <xf numFmtId="176" fontId="14" fillId="34" borderId="0" xfId="0" applyNumberFormat="1" applyFont="1" applyFill="1" applyBorder="1" applyAlignment="1">
      <alignment horizontal="right" vertical="top"/>
    </xf>
    <xf numFmtId="0" fontId="19" fillId="34" borderId="0" xfId="40" applyFont="1" applyFill="1" applyBorder="1" applyAlignment="1" applyProtection="1">
      <alignment vertical="top" wrapText="1"/>
      <protection/>
    </xf>
    <xf numFmtId="0" fontId="24" fillId="34" borderId="0" xfId="40" applyFont="1" applyFill="1" applyBorder="1" applyAlignment="1" applyProtection="1">
      <alignment vertical="top" wrapText="1"/>
      <protection/>
    </xf>
    <xf numFmtId="0" fontId="19" fillId="34" borderId="0" xfId="40" applyFont="1" applyFill="1" applyBorder="1" applyAlignment="1" applyProtection="1">
      <alignment horizontal="left" vertical="top"/>
      <protection/>
    </xf>
    <xf numFmtId="0" fontId="19" fillId="34" borderId="0" xfId="40" applyFont="1" applyFill="1" applyBorder="1" applyAlignment="1" applyProtection="1" quotePrefix="1">
      <alignment horizontal="right" vertical="top"/>
      <protection/>
    </xf>
    <xf numFmtId="0" fontId="19" fillId="34" borderId="0" xfId="40" applyFont="1" applyFill="1" applyBorder="1" applyAlignment="1">
      <alignment horizontal="right" vertical="top"/>
      <protection/>
    </xf>
    <xf numFmtId="0" fontId="23" fillId="34" borderId="69" xfId="40" applyFont="1" applyFill="1" applyBorder="1" applyAlignment="1" applyProtection="1">
      <alignment vertical="top" wrapText="1"/>
      <protection/>
    </xf>
    <xf numFmtId="176" fontId="14" fillId="34" borderId="69" xfId="0" applyNumberFormat="1" applyFont="1" applyFill="1" applyBorder="1" applyAlignment="1">
      <alignment horizontal="right" vertical="top"/>
    </xf>
    <xf numFmtId="0" fontId="19" fillId="34" borderId="69" xfId="40" applyFont="1" applyFill="1" applyBorder="1" applyAlignment="1">
      <alignment horizontal="right" vertical="top"/>
      <protection/>
    </xf>
    <xf numFmtId="0" fontId="6" fillId="34" borderId="69" xfId="40" applyFont="1" applyFill="1" applyBorder="1" applyAlignment="1">
      <alignment vertical="top"/>
      <protection/>
    </xf>
    <xf numFmtId="0" fontId="6" fillId="34" borderId="69" xfId="40" applyFont="1" applyFill="1" applyBorder="1" applyAlignment="1" applyProtection="1">
      <alignment horizontal="right" vertical="top" wrapText="1"/>
      <protection/>
    </xf>
    <xf numFmtId="0" fontId="6" fillId="34" borderId="0" xfId="40" applyFont="1" applyFill="1" applyBorder="1" applyAlignment="1" applyProtection="1">
      <alignment horizontal="right" vertical="top" wrapText="1"/>
      <protection/>
    </xf>
    <xf numFmtId="0" fontId="41" fillId="32" borderId="0" xfId="40" applyFont="1" applyFill="1" applyBorder="1" applyAlignment="1" applyProtection="1">
      <alignment vertical="top" wrapText="1"/>
      <protection/>
    </xf>
    <xf numFmtId="0" fontId="6" fillId="32" borderId="0" xfId="40" applyFont="1" applyFill="1" applyBorder="1" applyAlignment="1">
      <alignment horizontal="right" vertical="top" wrapText="1"/>
      <protection/>
    </xf>
    <xf numFmtId="0" fontId="6" fillId="32" borderId="0" xfId="40" applyFont="1" applyFill="1" applyBorder="1" applyAlignment="1">
      <alignment horizontal="right" vertical="top"/>
      <protection/>
    </xf>
    <xf numFmtId="0" fontId="23" fillId="18" borderId="70" xfId="40" applyFont="1" applyFill="1" applyBorder="1" applyAlignment="1" applyProtection="1">
      <alignment vertical="center" wrapText="1"/>
      <protection locked="0"/>
    </xf>
    <xf numFmtId="182" fontId="23" fillId="18" borderId="25" xfId="40" applyNumberFormat="1" applyFont="1" applyFill="1" applyBorder="1" applyAlignment="1" applyProtection="1">
      <alignment horizontal="right" vertical="center"/>
      <protection locked="0"/>
    </xf>
    <xf numFmtId="182" fontId="23" fillId="18" borderId="47" xfId="40" applyNumberFormat="1" applyFont="1" applyFill="1" applyBorder="1" applyAlignment="1" applyProtection="1">
      <alignment vertical="center" wrapText="1"/>
      <protection locked="0"/>
    </xf>
    <xf numFmtId="182" fontId="23" fillId="18" borderId="47" xfId="40" applyNumberFormat="1" applyFont="1" applyFill="1" applyBorder="1" applyAlignment="1" applyProtection="1">
      <alignment horizontal="right" vertical="center"/>
      <protection locked="0"/>
    </xf>
    <xf numFmtId="0" fontId="24" fillId="34" borderId="13" xfId="40" applyFont="1" applyFill="1" applyBorder="1" applyAlignment="1">
      <alignment vertical="top" wrapText="1"/>
      <protection/>
    </xf>
    <xf numFmtId="0" fontId="19" fillId="34" borderId="13" xfId="40" applyFont="1" applyFill="1" applyBorder="1" applyAlignment="1">
      <alignment horizontal="right" vertical="top"/>
      <protection/>
    </xf>
    <xf numFmtId="0" fontId="19" fillId="34" borderId="13" xfId="40" applyFont="1" applyFill="1" applyBorder="1" applyAlignment="1" applyProtection="1">
      <alignment horizontal="right" vertical="top"/>
      <protection/>
    </xf>
    <xf numFmtId="0" fontId="6" fillId="34" borderId="13" xfId="40" applyFont="1" applyFill="1" applyBorder="1" applyAlignment="1">
      <alignment vertical="top"/>
      <protection/>
    </xf>
    <xf numFmtId="0" fontId="6" fillId="34" borderId="13" xfId="40" applyFont="1" applyFill="1" applyBorder="1" applyAlignment="1" applyProtection="1">
      <alignment horizontal="right" vertical="top" wrapText="1"/>
      <protection/>
    </xf>
    <xf numFmtId="183" fontId="19" fillId="0" borderId="17" xfId="40" applyNumberFormat="1" applyFont="1" applyFill="1" applyBorder="1" applyAlignment="1" applyProtection="1">
      <alignment vertical="center"/>
      <protection locked="0"/>
    </xf>
    <xf numFmtId="183" fontId="18" fillId="18" borderId="49" xfId="40" applyNumberFormat="1" applyFont="1" applyFill="1" applyBorder="1" applyAlignment="1" applyProtection="1">
      <alignment vertical="center"/>
      <protection/>
    </xf>
    <xf numFmtId="41" fontId="18" fillId="18" borderId="17" xfId="40" applyNumberFormat="1" applyFont="1" applyFill="1" applyBorder="1" applyAlignment="1" applyProtection="1">
      <alignment vertical="center"/>
      <protection/>
    </xf>
    <xf numFmtId="41" fontId="18" fillId="18" borderId="17" xfId="40" applyNumberFormat="1" applyFont="1" applyFill="1" applyBorder="1" applyAlignment="1" applyProtection="1">
      <alignment horizontal="right" vertical="center"/>
      <protection/>
    </xf>
    <xf numFmtId="41" fontId="19" fillId="0" borderId="17" xfId="40" applyNumberFormat="1" applyFont="1" applyFill="1" applyBorder="1" applyAlignment="1" applyProtection="1">
      <alignment vertical="center"/>
      <protection locked="0"/>
    </xf>
    <xf numFmtId="41" fontId="18" fillId="18" borderId="49" xfId="40" applyNumberFormat="1" applyFont="1" applyFill="1" applyBorder="1" applyAlignment="1" applyProtection="1">
      <alignment vertical="center"/>
      <protection/>
    </xf>
    <xf numFmtId="3" fontId="14" fillId="0" borderId="17" xfId="35" applyNumberFormat="1" applyFont="1" applyFill="1" applyBorder="1" applyAlignment="1" applyProtection="1">
      <alignment horizontal="right" vertical="center" wrapText="1"/>
      <protection locked="0"/>
    </xf>
    <xf numFmtId="3" fontId="14" fillId="0" borderId="38" xfId="35" applyNumberFormat="1" applyFont="1" applyFill="1" applyBorder="1" applyAlignment="1">
      <alignment horizontal="right" vertical="center" wrapText="1"/>
      <protection/>
    </xf>
    <xf numFmtId="41" fontId="14" fillId="0" borderId="17" xfId="35" applyNumberFormat="1" applyFont="1" applyBorder="1" applyAlignment="1" applyProtection="1">
      <alignment horizontal="right" vertical="center" wrapText="1"/>
      <protection locked="0"/>
    </xf>
    <xf numFmtId="41" fontId="14" fillId="39" borderId="17" xfId="35" applyNumberFormat="1" applyFont="1" applyFill="1" applyBorder="1" applyAlignment="1">
      <alignment horizontal="right" vertical="center" wrapText="1"/>
      <protection/>
    </xf>
    <xf numFmtId="41" fontId="14" fillId="39" borderId="38" xfId="35" applyNumberFormat="1" applyFont="1" applyFill="1" applyBorder="1" applyAlignment="1">
      <alignment horizontal="right" vertical="center" wrapText="1"/>
      <protection/>
    </xf>
    <xf numFmtId="41" fontId="14" fillId="40" borderId="17" xfId="35" applyNumberFormat="1" applyFont="1" applyFill="1" applyBorder="1" applyAlignment="1">
      <alignment horizontal="right" vertical="center" wrapText="1"/>
      <protection/>
    </xf>
    <xf numFmtId="41" fontId="14" fillId="37" borderId="17" xfId="35" applyNumberFormat="1" applyFont="1" applyFill="1" applyBorder="1" applyAlignment="1">
      <alignment horizontal="right" vertical="center" wrapText="1"/>
      <protection/>
    </xf>
    <xf numFmtId="41" fontId="14" fillId="37" borderId="38" xfId="35" applyNumberFormat="1" applyFont="1" applyFill="1" applyBorder="1" applyAlignment="1">
      <alignment horizontal="right" vertical="center" wrapText="1"/>
      <protection/>
    </xf>
    <xf numFmtId="41" fontId="14" fillId="40" borderId="58" xfId="35" applyNumberFormat="1" applyFont="1" applyFill="1" applyBorder="1" applyAlignment="1">
      <alignment horizontal="right" vertical="center" wrapText="1"/>
      <protection/>
    </xf>
    <xf numFmtId="41" fontId="14" fillId="40" borderId="36" xfId="35" applyNumberFormat="1" applyFont="1" applyFill="1" applyBorder="1" applyAlignment="1">
      <alignment horizontal="right" vertical="center" wrapText="1"/>
      <protection/>
    </xf>
    <xf numFmtId="41" fontId="14" fillId="40" borderId="50" xfId="35" applyNumberFormat="1" applyFont="1" applyFill="1" applyBorder="1" applyAlignment="1">
      <alignment horizontal="right" vertical="center" wrapText="1"/>
      <protection/>
    </xf>
    <xf numFmtId="41" fontId="14" fillId="39" borderId="17" xfId="35" applyNumberFormat="1" applyFont="1" applyFill="1" applyBorder="1" applyAlignment="1" applyProtection="1">
      <alignment horizontal="right" vertical="center" wrapText="1"/>
      <protection locked="0"/>
    </xf>
    <xf numFmtId="41" fontId="14" fillId="0" borderId="17" xfId="35" applyNumberFormat="1" applyFont="1" applyFill="1" applyBorder="1" applyAlignment="1" applyProtection="1">
      <alignment horizontal="right" vertical="center" wrapText="1"/>
      <protection locked="0"/>
    </xf>
    <xf numFmtId="41" fontId="14" fillId="0" borderId="17" xfId="35" applyNumberFormat="1" applyFont="1" applyFill="1" applyBorder="1" applyAlignment="1">
      <alignment horizontal="right" vertical="center" wrapText="1"/>
      <protection/>
    </xf>
    <xf numFmtId="41" fontId="14" fillId="0" borderId="38" xfId="35" applyNumberFormat="1" applyFont="1" applyFill="1" applyBorder="1" applyAlignment="1">
      <alignment horizontal="right" vertical="center" wrapText="1"/>
      <protection/>
    </xf>
    <xf numFmtId="41" fontId="14" fillId="18" borderId="49" xfId="35" applyNumberFormat="1" applyFont="1" applyFill="1" applyBorder="1" applyAlignment="1">
      <alignment horizontal="right" vertical="center" wrapText="1"/>
      <protection/>
    </xf>
    <xf numFmtId="41" fontId="14" fillId="18" borderId="61" xfId="35" applyNumberFormat="1" applyFont="1" applyFill="1" applyBorder="1" applyAlignment="1">
      <alignment horizontal="right" vertical="center" wrapText="1"/>
      <protection/>
    </xf>
    <xf numFmtId="182" fontId="44" fillId="0" borderId="17" xfId="40" applyNumberFormat="1" applyFont="1" applyFill="1" applyBorder="1" applyAlignment="1" applyProtection="1">
      <alignment horizontal="right" vertical="center"/>
      <protection locked="0"/>
    </xf>
    <xf numFmtId="182" fontId="24" fillId="41" borderId="17" xfId="40" applyNumberFormat="1" applyFont="1" applyFill="1" applyBorder="1" applyAlignment="1" applyProtection="1">
      <alignment horizontal="right" vertical="center"/>
      <protection locked="0"/>
    </xf>
    <xf numFmtId="182" fontId="23" fillId="41" borderId="17" xfId="40" applyNumberFormat="1" applyFont="1" applyFill="1" applyBorder="1" applyAlignment="1" applyProtection="1">
      <alignment vertical="center" wrapText="1"/>
      <protection locked="0"/>
    </xf>
    <xf numFmtId="182" fontId="23" fillId="41" borderId="17" xfId="40" applyNumberFormat="1" applyFont="1" applyFill="1" applyBorder="1" applyAlignment="1" applyProtection="1">
      <alignment horizontal="right" vertical="center"/>
      <protection locked="0"/>
    </xf>
    <xf numFmtId="182" fontId="23" fillId="41" borderId="58" xfId="40" applyNumberFormat="1" applyFont="1" applyFill="1" applyBorder="1" applyAlignment="1" applyProtection="1">
      <alignment horizontal="right" vertical="center"/>
      <protection locked="0"/>
    </xf>
    <xf numFmtId="41" fontId="18" fillId="18" borderId="17" xfId="40" applyNumberFormat="1" applyFont="1" applyFill="1" applyBorder="1" applyAlignment="1" applyProtection="1">
      <alignment horizontal="right"/>
      <protection/>
    </xf>
    <xf numFmtId="183" fontId="19" fillId="0" borderId="17" xfId="40" applyNumberFormat="1" applyFont="1" applyFill="1" applyBorder="1" applyAlignment="1" applyProtection="1">
      <alignment horizontal="right" vertical="distributed" wrapText="1"/>
      <protection/>
    </xf>
    <xf numFmtId="41" fontId="19" fillId="39" borderId="17" xfId="40" applyNumberFormat="1" applyFont="1" applyFill="1" applyBorder="1" applyAlignment="1" applyProtection="1">
      <alignment horizontal="right" vertical="distributed"/>
      <protection locked="0"/>
    </xf>
    <xf numFmtId="41" fontId="19" fillId="0" borderId="17" xfId="40" applyNumberFormat="1" applyFont="1" applyFill="1" applyBorder="1" applyAlignment="1" applyProtection="1">
      <alignment horizontal="right" vertical="distributed"/>
      <protection locked="0"/>
    </xf>
    <xf numFmtId="41" fontId="19" fillId="39" borderId="18" xfId="40" applyNumberFormat="1" applyFont="1" applyFill="1" applyBorder="1" applyAlignment="1" applyProtection="1">
      <alignment horizontal="right" vertical="distributed"/>
      <protection/>
    </xf>
    <xf numFmtId="41" fontId="19" fillId="0" borderId="17" xfId="40" applyNumberFormat="1" applyFont="1" applyFill="1" applyBorder="1" applyAlignment="1" applyProtection="1">
      <alignment horizontal="right" vertical="distributed"/>
      <protection/>
    </xf>
    <xf numFmtId="41" fontId="19" fillId="0" borderId="18" xfId="40" applyNumberFormat="1" applyFont="1" applyFill="1" applyBorder="1" applyAlignment="1" applyProtection="1">
      <alignment horizontal="right" vertical="distributed"/>
      <protection locked="0"/>
    </xf>
    <xf numFmtId="41" fontId="18" fillId="37" borderId="18" xfId="40" applyNumberFormat="1" applyFont="1" applyFill="1" applyBorder="1" applyAlignment="1" applyProtection="1">
      <alignment horizontal="right" vertical="distributed"/>
      <protection/>
    </xf>
    <xf numFmtId="41" fontId="19" fillId="0" borderId="36" xfId="40" applyNumberFormat="1" applyFont="1" applyFill="1" applyBorder="1" applyAlignment="1" applyProtection="1">
      <alignment horizontal="right" vertical="distributed"/>
      <protection/>
    </xf>
    <xf numFmtId="41" fontId="19" fillId="0" borderId="58" xfId="40" applyNumberFormat="1" applyFont="1" applyFill="1" applyBorder="1" applyAlignment="1" applyProtection="1">
      <alignment horizontal="right" vertical="distributed"/>
      <protection locked="0"/>
    </xf>
    <xf numFmtId="3" fontId="19" fillId="0" borderId="17" xfId="40" applyNumberFormat="1" applyFont="1" applyFill="1" applyBorder="1" applyAlignment="1" applyProtection="1">
      <alignment horizontal="right" vertical="distributed"/>
      <protection locked="0"/>
    </xf>
    <xf numFmtId="41" fontId="18" fillId="37" borderId="17" xfId="40" applyNumberFormat="1" applyFont="1" applyFill="1" applyBorder="1" applyAlignment="1" applyProtection="1">
      <alignment horizontal="right" vertical="distributed"/>
      <protection locked="0"/>
    </xf>
    <xf numFmtId="41" fontId="18" fillId="37" borderId="17" xfId="40" applyNumberFormat="1" applyFont="1" applyFill="1" applyBorder="1" applyAlignment="1" applyProtection="1">
      <alignment horizontal="right" vertical="distributed"/>
      <protection/>
    </xf>
    <xf numFmtId="41" fontId="19" fillId="0" borderId="57" xfId="40" applyNumberFormat="1" applyFont="1" applyFill="1" applyBorder="1" applyAlignment="1" applyProtection="1">
      <alignment horizontal="right" vertical="distributed"/>
      <protection/>
    </xf>
    <xf numFmtId="41" fontId="18" fillId="37" borderId="57" xfId="40" applyNumberFormat="1" applyFont="1" applyFill="1" applyBorder="1" applyAlignment="1" applyProtection="1">
      <alignment horizontal="right" vertical="distributed"/>
      <protection/>
    </xf>
    <xf numFmtId="3" fontId="18" fillId="37" borderId="17" xfId="40" applyNumberFormat="1" applyFont="1" applyFill="1" applyBorder="1" applyAlignment="1" applyProtection="1">
      <alignment horizontal="right" vertical="distributed"/>
      <protection locked="0"/>
    </xf>
    <xf numFmtId="182" fontId="18" fillId="37" borderId="58" xfId="40" applyNumberFormat="1" applyFont="1" applyFill="1" applyBorder="1" applyAlignment="1" applyProtection="1">
      <alignment horizontal="right" vertical="distributed"/>
      <protection/>
    </xf>
    <xf numFmtId="3" fontId="18" fillId="18" borderId="49" xfId="40" applyNumberFormat="1" applyFont="1" applyFill="1" applyBorder="1" applyAlignment="1" applyProtection="1">
      <alignment horizontal="right" vertical="distributed"/>
      <protection locked="0"/>
    </xf>
    <xf numFmtId="41" fontId="18" fillId="18" borderId="49" xfId="40" applyNumberFormat="1" applyFont="1" applyFill="1" applyBorder="1" applyAlignment="1" applyProtection="1">
      <alignment horizontal="right" vertical="distributed"/>
      <protection locked="0"/>
    </xf>
    <xf numFmtId="182" fontId="18" fillId="39" borderId="58" xfId="40" applyNumberFormat="1" applyFont="1" applyFill="1" applyBorder="1" applyAlignment="1" applyProtection="1">
      <alignment horizontal="right" vertical="distributed" wrapText="1"/>
      <protection/>
    </xf>
    <xf numFmtId="182" fontId="18" fillId="39" borderId="17" xfId="40" applyNumberFormat="1" applyFont="1" applyFill="1" applyBorder="1" applyAlignment="1" applyProtection="1">
      <alignment horizontal="right" vertical="distributed" wrapText="1"/>
      <protection/>
    </xf>
    <xf numFmtId="182" fontId="18" fillId="39" borderId="18" xfId="40" applyNumberFormat="1" applyFont="1" applyFill="1" applyBorder="1" applyAlignment="1" applyProtection="1">
      <alignment horizontal="right" vertical="distributed" wrapText="1"/>
      <protection/>
    </xf>
    <xf numFmtId="182" fontId="18" fillId="39" borderId="50" xfId="40" applyNumberFormat="1" applyFont="1" applyFill="1" applyBorder="1" applyAlignment="1" applyProtection="1">
      <alignment horizontal="right" vertical="distributed" wrapText="1"/>
      <protection/>
    </xf>
    <xf numFmtId="1" fontId="19" fillId="0" borderId="58" xfId="40" applyNumberFormat="1" applyFont="1" applyFill="1" applyBorder="1" applyAlignment="1" applyProtection="1">
      <alignment horizontal="right" vertical="distributed"/>
      <protection locked="0"/>
    </xf>
    <xf numFmtId="182" fontId="19" fillId="0" borderId="17" xfId="40" applyNumberFormat="1" applyFont="1" applyFill="1" applyBorder="1" applyAlignment="1" applyProtection="1">
      <alignment horizontal="right" vertical="distributed"/>
      <protection locked="0"/>
    </xf>
    <xf numFmtId="1" fontId="19" fillId="0" borderId="18" xfId="40" applyNumberFormat="1" applyFont="1" applyFill="1" applyBorder="1" applyAlignment="1" applyProtection="1">
      <alignment horizontal="right" vertical="distributed"/>
      <protection locked="0"/>
    </xf>
    <xf numFmtId="182" fontId="19" fillId="0" borderId="50" xfId="40" applyNumberFormat="1" applyFont="1" applyFill="1" applyBorder="1" applyAlignment="1" applyProtection="1">
      <alignment horizontal="right" vertical="distributed"/>
      <protection locked="0"/>
    </xf>
    <xf numFmtId="1" fontId="19" fillId="0" borderId="58" xfId="40" applyNumberFormat="1" applyFont="1" applyFill="1" applyBorder="1" applyAlignment="1" applyProtection="1">
      <alignment vertical="distributed"/>
      <protection locked="0"/>
    </xf>
    <xf numFmtId="182" fontId="19" fillId="0" borderId="17" xfId="40" applyNumberFormat="1" applyFont="1" applyFill="1" applyBorder="1" applyAlignment="1" applyProtection="1">
      <alignment vertical="distributed"/>
      <protection locked="0"/>
    </xf>
    <xf numFmtId="1" fontId="19" fillId="0" borderId="18" xfId="40" applyNumberFormat="1" applyFont="1" applyFill="1" applyBorder="1" applyAlignment="1" applyProtection="1">
      <alignment vertical="distributed"/>
      <protection locked="0"/>
    </xf>
    <xf numFmtId="182" fontId="19" fillId="0" borderId="58" xfId="40" applyNumberFormat="1" applyFont="1" applyFill="1" applyBorder="1" applyAlignment="1" applyProtection="1">
      <alignment vertical="distributed"/>
      <protection locked="0"/>
    </xf>
    <xf numFmtId="182" fontId="19" fillId="0" borderId="18" xfId="40" applyNumberFormat="1" applyFont="1" applyFill="1" applyBorder="1" applyAlignment="1" applyProtection="1">
      <alignment vertical="distributed"/>
      <protection locked="0"/>
    </xf>
    <xf numFmtId="182" fontId="19" fillId="0" borderId="50" xfId="40" applyNumberFormat="1" applyFont="1" applyFill="1" applyBorder="1" applyAlignment="1" applyProtection="1">
      <alignment vertical="distributed"/>
      <protection locked="0"/>
    </xf>
    <xf numFmtId="182" fontId="18" fillId="37" borderId="58" xfId="40" applyNumberFormat="1" applyFont="1" applyFill="1" applyBorder="1" applyAlignment="1" applyProtection="1">
      <alignment vertical="distributed"/>
      <protection/>
    </xf>
    <xf numFmtId="182" fontId="18" fillId="37" borderId="17" xfId="40" applyNumberFormat="1" applyFont="1" applyFill="1" applyBorder="1" applyAlignment="1" applyProtection="1">
      <alignment vertical="distributed"/>
      <protection/>
    </xf>
    <xf numFmtId="182" fontId="18" fillId="37" borderId="18" xfId="40" applyNumberFormat="1" applyFont="1" applyFill="1" applyBorder="1" applyAlignment="1" applyProtection="1">
      <alignment vertical="distributed"/>
      <protection/>
    </xf>
    <xf numFmtId="182" fontId="18" fillId="37" borderId="50" xfId="40" applyNumberFormat="1" applyFont="1" applyFill="1" applyBorder="1" applyAlignment="1" applyProtection="1">
      <alignment vertical="distributed"/>
      <protection/>
    </xf>
    <xf numFmtId="182" fontId="19" fillId="0" borderId="38" xfId="40" applyNumberFormat="1" applyFont="1" applyFill="1" applyBorder="1" applyAlignment="1" applyProtection="1">
      <alignment vertical="distributed"/>
      <protection locked="0"/>
    </xf>
    <xf numFmtId="1" fontId="19" fillId="0" borderId="58" xfId="40" applyNumberFormat="1" applyFont="1" applyFill="1" applyBorder="1" applyAlignment="1" applyProtection="1">
      <alignment vertical="distributed"/>
      <protection/>
    </xf>
    <xf numFmtId="182" fontId="19" fillId="0" borderId="17" xfId="40" applyNumberFormat="1" applyFont="1" applyFill="1" applyBorder="1" applyAlignment="1" applyProtection="1">
      <alignment vertical="distributed"/>
      <protection/>
    </xf>
    <xf numFmtId="1" fontId="19" fillId="0" borderId="18" xfId="40" applyNumberFormat="1" applyFont="1" applyFill="1" applyBorder="1" applyAlignment="1" applyProtection="1">
      <alignment vertical="distributed"/>
      <protection/>
    </xf>
    <xf numFmtId="182" fontId="19" fillId="0" borderId="50" xfId="40" applyNumberFormat="1" applyFont="1" applyFill="1" applyBorder="1" applyAlignment="1" applyProtection="1">
      <alignment vertical="distributed"/>
      <protection/>
    </xf>
    <xf numFmtId="1" fontId="19" fillId="0" borderId="58" xfId="40" applyNumberFormat="1" applyFont="1" applyFill="1" applyBorder="1" applyAlignment="1" applyProtection="1">
      <alignment horizontal="right" vertical="distributed"/>
      <protection/>
    </xf>
    <xf numFmtId="182" fontId="19" fillId="0" borderId="17" xfId="40" applyNumberFormat="1" applyFont="1" applyFill="1" applyBorder="1" applyAlignment="1" applyProtection="1">
      <alignment horizontal="right" vertical="distributed"/>
      <protection/>
    </xf>
    <xf numFmtId="1" fontId="19" fillId="0" borderId="18" xfId="40" applyNumberFormat="1" applyFont="1" applyFill="1" applyBorder="1" applyAlignment="1" applyProtection="1">
      <alignment horizontal="right" vertical="distributed"/>
      <protection/>
    </xf>
    <xf numFmtId="182" fontId="19" fillId="0" borderId="50" xfId="40" applyNumberFormat="1" applyFont="1" applyFill="1" applyBorder="1" applyAlignment="1" applyProtection="1">
      <alignment horizontal="right" vertical="distributed"/>
      <protection/>
    </xf>
    <xf numFmtId="182" fontId="79" fillId="0" borderId="17" xfId="40" applyNumberFormat="1" applyFont="1" applyFill="1" applyBorder="1" applyAlignment="1" applyProtection="1">
      <alignment vertical="distributed"/>
      <protection locked="0"/>
    </xf>
    <xf numFmtId="182" fontId="22" fillId="0" borderId="17" xfId="40" applyNumberFormat="1" applyFont="1" applyFill="1" applyBorder="1" applyAlignment="1" applyProtection="1">
      <alignment vertical="distributed"/>
      <protection locked="0"/>
    </xf>
    <xf numFmtId="182" fontId="22" fillId="0" borderId="38" xfId="40" applyNumberFormat="1" applyFont="1" applyFill="1" applyBorder="1" applyAlignment="1" applyProtection="1">
      <alignment vertical="distributed"/>
      <protection locked="0"/>
    </xf>
    <xf numFmtId="41" fontId="18" fillId="37" borderId="26" xfId="40" applyNumberFormat="1" applyFont="1" applyFill="1" applyBorder="1" applyAlignment="1" applyProtection="1">
      <alignment vertical="distributed"/>
      <protection locked="0"/>
    </xf>
    <xf numFmtId="41" fontId="18" fillId="37" borderId="17" xfId="40" applyNumberFormat="1" applyFont="1" applyFill="1" applyBorder="1" applyAlignment="1" applyProtection="1">
      <alignment vertical="distributed"/>
      <protection locked="0"/>
    </xf>
    <xf numFmtId="41" fontId="18" fillId="37" borderId="51" xfId="40" applyNumberFormat="1" applyFont="1" applyFill="1" applyBorder="1" applyAlignment="1" applyProtection="1">
      <alignment vertical="distributed"/>
      <protection locked="0"/>
    </xf>
    <xf numFmtId="41" fontId="18" fillId="37" borderId="27" xfId="40" applyNumberFormat="1" applyFont="1" applyFill="1" applyBorder="1" applyAlignment="1" applyProtection="1">
      <alignment vertical="distributed"/>
      <protection locked="0"/>
    </xf>
    <xf numFmtId="41" fontId="18" fillId="36" borderId="66" xfId="40" applyNumberFormat="1" applyFont="1" applyFill="1" applyBorder="1" applyAlignment="1" applyProtection="1">
      <alignment horizontal="left" vertical="distributed" wrapText="1"/>
      <protection/>
    </xf>
    <xf numFmtId="41" fontId="18" fillId="36" borderId="67" xfId="40" applyNumberFormat="1" applyFont="1" applyFill="1" applyBorder="1" applyAlignment="1" applyProtection="1">
      <alignment horizontal="left" vertical="distributed" wrapText="1"/>
      <protection/>
    </xf>
    <xf numFmtId="41" fontId="18" fillId="36" borderId="0" xfId="40" applyNumberFormat="1" applyFont="1" applyFill="1" applyBorder="1" applyAlignment="1" applyProtection="1">
      <alignment horizontal="left" vertical="distributed" wrapText="1"/>
      <protection/>
    </xf>
    <xf numFmtId="41" fontId="18" fillId="36" borderId="48" xfId="40" applyNumberFormat="1" applyFont="1" applyFill="1" applyBorder="1" applyAlignment="1" applyProtection="1">
      <alignment horizontal="left" vertical="distributed" wrapText="1"/>
      <protection/>
    </xf>
    <xf numFmtId="41" fontId="18" fillId="36" borderId="63" xfId="40" applyNumberFormat="1" applyFont="1" applyFill="1" applyBorder="1" applyAlignment="1" applyProtection="1">
      <alignment horizontal="left" vertical="distributed" wrapText="1"/>
      <protection/>
    </xf>
    <xf numFmtId="41" fontId="18" fillId="36" borderId="65" xfId="40" applyNumberFormat="1" applyFont="1" applyFill="1" applyBorder="1" applyAlignment="1" applyProtection="1">
      <alignment horizontal="left" vertical="distributed" wrapText="1"/>
      <protection/>
    </xf>
    <xf numFmtId="41" fontId="18" fillId="37" borderId="58" xfId="40" applyNumberFormat="1" applyFont="1" applyFill="1" applyBorder="1" applyAlignment="1" applyProtection="1">
      <alignment horizontal="right" vertical="distributed"/>
      <protection/>
    </xf>
    <xf numFmtId="41" fontId="18" fillId="37" borderId="48" xfId="40" applyNumberFormat="1" applyFont="1" applyFill="1" applyBorder="1" applyAlignment="1" applyProtection="1">
      <alignment horizontal="right" vertical="distributed"/>
      <protection/>
    </xf>
    <xf numFmtId="41" fontId="19" fillId="0" borderId="38" xfId="40" applyNumberFormat="1" applyFont="1" applyFill="1" applyBorder="1" applyAlignment="1" applyProtection="1">
      <alignment horizontal="right" vertical="distributed"/>
      <protection locked="0"/>
    </xf>
    <xf numFmtId="41" fontId="18" fillId="37" borderId="38" xfId="40" applyNumberFormat="1" applyFont="1" applyFill="1" applyBorder="1" applyAlignment="1" applyProtection="1">
      <alignment horizontal="right" vertical="distributed"/>
      <protection/>
    </xf>
    <xf numFmtId="41" fontId="18" fillId="37" borderId="50" xfId="40" applyNumberFormat="1" applyFont="1" applyFill="1" applyBorder="1" applyAlignment="1" applyProtection="1">
      <alignment horizontal="right" vertical="distributed"/>
      <protection/>
    </xf>
    <xf numFmtId="41" fontId="18" fillId="36" borderId="0" xfId="40" applyNumberFormat="1" applyFont="1" applyFill="1" applyBorder="1" applyAlignment="1" applyProtection="1">
      <alignment horizontal="left" vertical="distributed"/>
      <protection/>
    </xf>
    <xf numFmtId="41" fontId="18" fillId="36" borderId="48" xfId="40" applyNumberFormat="1" applyFont="1" applyFill="1" applyBorder="1" applyAlignment="1" applyProtection="1">
      <alignment horizontal="left" vertical="distributed"/>
      <protection/>
    </xf>
    <xf numFmtId="41" fontId="18" fillId="18" borderId="71" xfId="40" applyNumberFormat="1" applyFont="1" applyFill="1" applyBorder="1" applyAlignment="1" applyProtection="1">
      <alignment horizontal="right" vertical="distributed"/>
      <protection/>
    </xf>
    <xf numFmtId="41" fontId="18" fillId="18" borderId="49" xfId="40" applyNumberFormat="1" applyFont="1" applyFill="1" applyBorder="1" applyAlignment="1" applyProtection="1">
      <alignment horizontal="right" vertical="distributed"/>
      <protection/>
    </xf>
    <xf numFmtId="41" fontId="18" fillId="18" borderId="72" xfId="40" applyNumberFormat="1" applyFont="1" applyFill="1" applyBorder="1" applyAlignment="1" applyProtection="1">
      <alignment horizontal="right" vertical="distributed"/>
      <protection/>
    </xf>
    <xf numFmtId="41" fontId="18" fillId="18" borderId="61" xfId="40" applyNumberFormat="1" applyFont="1" applyFill="1" applyBorder="1" applyAlignment="1" applyProtection="1">
      <alignment horizontal="right" vertical="distributed"/>
      <protection/>
    </xf>
    <xf numFmtId="183" fontId="18" fillId="18" borderId="17" xfId="40" applyNumberFormat="1" applyFont="1" applyFill="1" applyBorder="1" applyAlignment="1" applyProtection="1">
      <alignment vertical="center"/>
      <protection/>
    </xf>
    <xf numFmtId="41" fontId="18" fillId="18" borderId="17" xfId="40" applyNumberFormat="1" applyFont="1" applyFill="1" applyBorder="1" applyAlignment="1" applyProtection="1">
      <alignment horizontal="right" vertical="distributed"/>
      <protection/>
    </xf>
    <xf numFmtId="41" fontId="19" fillId="39" borderId="62" xfId="40" applyNumberFormat="1" applyFont="1" applyFill="1" applyBorder="1" applyAlignment="1" applyProtection="1">
      <alignment horizontal="right" vertical="center"/>
      <protection/>
    </xf>
    <xf numFmtId="41" fontId="19" fillId="39" borderId="62" xfId="40" applyNumberFormat="1" applyFont="1" applyFill="1" applyBorder="1" applyAlignment="1" applyProtection="1">
      <alignment horizontal="distributed" vertical="center"/>
      <protection/>
    </xf>
    <xf numFmtId="41" fontId="18" fillId="18" borderId="49" xfId="40" applyNumberFormat="1" applyFont="1" applyFill="1" applyBorder="1" applyAlignment="1" applyProtection="1">
      <alignment horizontal="distributed" vertical="center"/>
      <protection/>
    </xf>
    <xf numFmtId="0" fontId="36" fillId="38" borderId="11" xfId="0" applyFont="1" applyFill="1" applyBorder="1" applyAlignment="1" quotePrefix="1">
      <alignment horizontal="center"/>
    </xf>
    <xf numFmtId="0" fontId="0" fillId="0" borderId="11" xfId="0" applyBorder="1" applyAlignment="1">
      <alignment horizontal="center"/>
    </xf>
    <xf numFmtId="179" fontId="38" fillId="38" borderId="0" xfId="0" applyNumberFormat="1" applyFont="1" applyFill="1" applyBorder="1" applyAlignment="1" quotePrefix="1">
      <alignment horizontal="center"/>
    </xf>
    <xf numFmtId="0" fontId="0" fillId="0" borderId="0" xfId="0" applyAlignment="1">
      <alignment/>
    </xf>
    <xf numFmtId="0" fontId="40" fillId="32" borderId="0" xfId="70" applyFont="1" applyFill="1" applyBorder="1" applyAlignment="1" applyProtection="1" quotePrefix="1">
      <alignment horizontal="left" vertical="center"/>
      <protection locked="0"/>
    </xf>
    <xf numFmtId="0" fontId="6" fillId="32" borderId="13" xfId="40" applyFont="1" applyFill="1" applyBorder="1" applyAlignment="1" applyProtection="1">
      <alignment horizontal="left" vertical="center"/>
      <protection/>
    </xf>
    <xf numFmtId="0" fontId="18" fillId="0" borderId="0" xfId="40" applyFont="1" applyFill="1" applyBorder="1" applyAlignment="1" applyProtection="1" quotePrefix="1">
      <alignment horizontal="right" vertical="top" wrapText="1"/>
      <protection/>
    </xf>
    <xf numFmtId="0" fontId="27" fillId="0" borderId="0" xfId="0" applyFont="1" applyBorder="1" applyAlignment="1">
      <alignment horizontal="right" vertical="top"/>
    </xf>
    <xf numFmtId="0" fontId="26" fillId="0" borderId="0" xfId="0" applyFont="1" applyFill="1" applyBorder="1" applyAlignment="1" applyProtection="1">
      <alignment horizontal="center" vertical="top"/>
      <protection/>
    </xf>
    <xf numFmtId="0" fontId="43" fillId="0" borderId="0" xfId="0" applyFont="1" applyFill="1" applyBorder="1" applyAlignment="1" applyProtection="1">
      <alignment horizontal="center" vertical="top"/>
      <protection/>
    </xf>
    <xf numFmtId="0" fontId="23" fillId="0" borderId="33" xfId="40" applyFont="1" applyFill="1" applyBorder="1" applyAlignment="1" applyProtection="1" quotePrefix="1">
      <alignment horizontal="center" vertical="top" wrapText="1"/>
      <protection locked="0"/>
    </xf>
    <xf numFmtId="0" fontId="23" fillId="0" borderId="14" xfId="40" applyFont="1" applyFill="1" applyBorder="1" applyAlignment="1" applyProtection="1">
      <alignment horizontal="center" vertical="top" wrapText="1"/>
      <protection locked="0"/>
    </xf>
    <xf numFmtId="0" fontId="23" fillId="0" borderId="59" xfId="40" applyFont="1" applyFill="1" applyBorder="1" applyAlignment="1" applyProtection="1">
      <alignment horizontal="center" vertical="top" wrapText="1"/>
      <protection locked="0"/>
    </xf>
    <xf numFmtId="0" fontId="23" fillId="0" borderId="73" xfId="40" applyFont="1" applyFill="1" applyBorder="1" applyAlignment="1" applyProtection="1">
      <alignment horizontal="center" vertical="top" wrapText="1"/>
      <protection locked="0"/>
    </xf>
    <xf numFmtId="0" fontId="23" fillId="0" borderId="24" xfId="40" applyFont="1" applyFill="1" applyBorder="1" applyAlignment="1" applyProtection="1">
      <alignment horizontal="center" vertical="top" wrapText="1"/>
      <protection locked="0"/>
    </xf>
    <xf numFmtId="0" fontId="23" fillId="0" borderId="49" xfId="40" applyFont="1" applyFill="1" applyBorder="1" applyAlignment="1" applyProtection="1">
      <alignment horizontal="center" vertical="top" wrapText="1"/>
      <protection locked="0"/>
    </xf>
    <xf numFmtId="0" fontId="23" fillId="0" borderId="32" xfId="40" applyFont="1" applyFill="1" applyBorder="1" applyAlignment="1" applyProtection="1">
      <alignment horizontal="center" vertical="top" wrapText="1"/>
      <protection locked="0"/>
    </xf>
    <xf numFmtId="0" fontId="23" fillId="37" borderId="70" xfId="40" applyFont="1" applyFill="1" applyBorder="1" applyAlignment="1" applyProtection="1">
      <alignment horizontal="center" vertical="center" wrapText="1"/>
      <protection locked="0"/>
    </xf>
    <xf numFmtId="0" fontId="23" fillId="37" borderId="46" xfId="40" applyFont="1" applyFill="1" applyBorder="1" applyAlignment="1" applyProtection="1">
      <alignment horizontal="center" vertical="center" wrapText="1"/>
      <protection locked="0"/>
    </xf>
    <xf numFmtId="0" fontId="23" fillId="37" borderId="43" xfId="40" applyFont="1" applyFill="1" applyBorder="1" applyAlignment="1" applyProtection="1">
      <alignment horizontal="center" vertical="center" wrapText="1"/>
      <protection locked="0"/>
    </xf>
    <xf numFmtId="182" fontId="23" fillId="40" borderId="25" xfId="40" applyNumberFormat="1" applyFont="1" applyFill="1" applyBorder="1" applyAlignment="1" applyProtection="1">
      <alignment horizontal="center" vertical="center" wrapText="1"/>
      <protection locked="0"/>
    </xf>
    <xf numFmtId="182" fontId="23" fillId="40" borderId="47" xfId="40" applyNumberFormat="1" applyFont="1" applyFill="1" applyBorder="1" applyAlignment="1" applyProtection="1">
      <alignment horizontal="center" vertical="center" wrapText="1"/>
      <protection locked="0"/>
    </xf>
    <xf numFmtId="182" fontId="23" fillId="40" borderId="57" xfId="40" applyNumberFormat="1" applyFont="1" applyFill="1" applyBorder="1" applyAlignment="1" applyProtection="1">
      <alignment horizontal="center" vertical="center" wrapText="1"/>
      <protection locked="0"/>
    </xf>
    <xf numFmtId="0" fontId="40" fillId="32" borderId="13" xfId="70" applyFont="1" applyFill="1" applyBorder="1" applyAlignment="1" applyProtection="1" quotePrefix="1">
      <alignment horizontal="left" vertical="center"/>
      <protection locked="0"/>
    </xf>
    <xf numFmtId="0" fontId="15" fillId="0" borderId="74" xfId="38" applyFont="1" applyFill="1" applyBorder="1" applyAlignment="1">
      <alignment horizontal="center" vertical="center" wrapText="1"/>
      <protection/>
    </xf>
    <xf numFmtId="0" fontId="15" fillId="0" borderId="46" xfId="38" applyFont="1" applyFill="1" applyBorder="1" applyAlignment="1">
      <alignment horizontal="center" vertical="center" wrapText="1"/>
      <protection/>
    </xf>
    <xf numFmtId="0" fontId="15" fillId="0" borderId="19" xfId="38" applyFont="1" applyFill="1" applyBorder="1" applyAlignment="1">
      <alignment horizontal="center" vertical="center" wrapText="1"/>
      <protection/>
    </xf>
    <xf numFmtId="0" fontId="15" fillId="0" borderId="47" xfId="38" applyFont="1" applyFill="1" applyBorder="1" applyAlignment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15" fillId="0" borderId="59" xfId="38" applyFont="1" applyFill="1" applyBorder="1" applyAlignment="1" quotePrefix="1">
      <alignment horizontal="center"/>
      <protection/>
    </xf>
    <xf numFmtId="0" fontId="15" fillId="0" borderId="31" xfId="38" applyFont="1" applyFill="1" applyBorder="1" applyAlignment="1" quotePrefix="1">
      <alignment horizontal="center"/>
      <protection/>
    </xf>
    <xf numFmtId="0" fontId="15" fillId="0" borderId="73" xfId="38" applyFont="1" applyFill="1" applyBorder="1" applyAlignment="1" quotePrefix="1">
      <alignment horizontal="center"/>
      <protection/>
    </xf>
    <xf numFmtId="0" fontId="15" fillId="0" borderId="32" xfId="38" applyFont="1" applyFill="1" applyBorder="1" applyAlignment="1" quotePrefix="1">
      <alignment horizontal="center"/>
      <protection/>
    </xf>
    <xf numFmtId="0" fontId="19" fillId="0" borderId="0" xfId="40" applyFont="1" applyFill="1" applyBorder="1" applyAlignment="1" applyProtection="1">
      <alignment horizontal="left" vertical="top" wrapText="1"/>
      <protection/>
    </xf>
    <xf numFmtId="0" fontId="19" fillId="0" borderId="0" xfId="40" applyFont="1" applyFill="1" applyBorder="1" applyAlignment="1" applyProtection="1" quotePrefix="1">
      <alignment horizontal="left" vertical="top" wrapText="1"/>
      <protection/>
    </xf>
    <xf numFmtId="0" fontId="15" fillId="0" borderId="59" xfId="37" applyFont="1" applyFill="1" applyBorder="1" applyAlignment="1" applyProtection="1">
      <alignment horizontal="center" vertical="center" wrapText="1"/>
      <protection/>
    </xf>
    <xf numFmtId="0" fontId="15" fillId="0" borderId="31" xfId="37" applyFont="1" applyFill="1" applyBorder="1" applyAlignment="1" applyProtection="1">
      <alignment horizontal="center" vertical="center" wrapText="1"/>
      <protection/>
    </xf>
    <xf numFmtId="0" fontId="15" fillId="0" borderId="73" xfId="37" applyFont="1" applyFill="1" applyBorder="1" applyAlignment="1" applyProtection="1">
      <alignment horizontal="center" vertical="center" wrapText="1"/>
      <protection/>
    </xf>
    <xf numFmtId="0" fontId="15" fillId="0" borderId="74" xfId="37" applyFont="1" applyFill="1" applyBorder="1" applyAlignment="1" applyProtection="1">
      <alignment horizontal="center" vertical="center" wrapText="1"/>
      <protection/>
    </xf>
    <xf numFmtId="0" fontId="15" fillId="0" borderId="75" xfId="37" applyFont="1" applyFill="1" applyBorder="1" applyAlignment="1" applyProtection="1">
      <alignment horizontal="center" vertical="center" wrapText="1"/>
      <protection/>
    </xf>
    <xf numFmtId="49" fontId="15" fillId="0" borderId="19" xfId="37" applyNumberFormat="1" applyFont="1" applyFill="1" applyBorder="1" applyAlignment="1" applyProtection="1">
      <alignment horizontal="center" vertical="top" wrapText="1"/>
      <protection/>
    </xf>
    <xf numFmtId="49" fontId="15" fillId="0" borderId="47" xfId="37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15" fillId="0" borderId="76" xfId="39" applyFont="1" applyFill="1" applyBorder="1" applyAlignment="1" applyProtection="1" quotePrefix="1">
      <alignment horizontal="center" vertical="center" wrapText="1"/>
      <protection/>
    </xf>
    <xf numFmtId="0" fontId="15" fillId="0" borderId="54" xfId="39" applyFont="1" applyFill="1" applyBorder="1" applyAlignment="1" applyProtection="1">
      <alignment horizontal="center" vertical="center" wrapText="1"/>
      <protection/>
    </xf>
    <xf numFmtId="0" fontId="15" fillId="0" borderId="77" xfId="39" applyFont="1" applyFill="1" applyBorder="1" applyAlignment="1" applyProtection="1">
      <alignment horizontal="center" vertical="center" wrapText="1"/>
      <protection/>
    </xf>
    <xf numFmtId="0" fontId="15" fillId="0" borderId="19" xfId="39" applyFont="1" applyFill="1" applyBorder="1" applyAlignment="1" applyProtection="1">
      <alignment horizontal="center" vertical="center" wrapText="1"/>
      <protection/>
    </xf>
    <xf numFmtId="0" fontId="15" fillId="0" borderId="47" xfId="39" applyFont="1" applyFill="1" applyBorder="1" applyAlignment="1" applyProtection="1">
      <alignment horizontal="center" vertical="center" wrapText="1"/>
      <protection/>
    </xf>
    <xf numFmtId="0" fontId="15" fillId="0" borderId="45" xfId="39" applyFont="1" applyFill="1" applyBorder="1" applyAlignment="1" applyProtection="1">
      <alignment horizontal="center" vertical="center" wrapText="1"/>
      <protection/>
    </xf>
    <xf numFmtId="0" fontId="15" fillId="0" borderId="21" xfId="39" applyFont="1" applyFill="1" applyBorder="1" applyAlignment="1" applyProtection="1">
      <alignment horizontal="center" vertical="center" wrapText="1"/>
      <protection/>
    </xf>
    <xf numFmtId="0" fontId="15" fillId="0" borderId="20" xfId="39" applyFont="1" applyFill="1" applyBorder="1" applyAlignment="1" applyProtection="1">
      <alignment horizontal="center" vertical="center" wrapText="1"/>
      <protection/>
    </xf>
    <xf numFmtId="0" fontId="15" fillId="0" borderId="56" xfId="39" applyFont="1" applyFill="1" applyBorder="1" applyAlignment="1" applyProtection="1">
      <alignment horizontal="center" vertical="center" wrapText="1"/>
      <protection/>
    </xf>
    <xf numFmtId="0" fontId="15" fillId="0" borderId="64" xfId="39" applyFont="1" applyFill="1" applyBorder="1" applyAlignment="1" applyProtection="1">
      <alignment horizontal="center" vertical="center" wrapText="1"/>
      <protection/>
    </xf>
    <xf numFmtId="0" fontId="15" fillId="0" borderId="47" xfId="39" applyFont="1" applyFill="1" applyBorder="1" applyAlignment="1" applyProtection="1" quotePrefix="1">
      <alignment horizontal="center" vertical="center" wrapText="1"/>
      <protection/>
    </xf>
    <xf numFmtId="0" fontId="15" fillId="0" borderId="25" xfId="39" applyFont="1" applyFill="1" applyBorder="1" applyAlignment="1" applyProtection="1">
      <alignment horizontal="center" vertical="center" wrapText="1"/>
      <protection/>
    </xf>
    <xf numFmtId="0" fontId="15" fillId="0" borderId="59" xfId="39" applyFont="1" applyFill="1" applyBorder="1" applyAlignment="1" applyProtection="1">
      <alignment horizontal="center" vertical="center" wrapText="1"/>
      <protection/>
    </xf>
    <xf numFmtId="0" fontId="15" fillId="0" borderId="31" xfId="39" applyFont="1" applyFill="1" applyBorder="1" applyAlignment="1" applyProtection="1">
      <alignment horizontal="center" vertical="center" wrapText="1"/>
      <protection/>
    </xf>
    <xf numFmtId="0" fontId="15" fillId="0" borderId="73" xfId="39" applyFont="1" applyFill="1" applyBorder="1" applyAlignment="1" applyProtection="1">
      <alignment horizontal="center" vertical="center" wrapText="1"/>
      <protection/>
    </xf>
    <xf numFmtId="0" fontId="14" fillId="0" borderId="0" xfId="38" applyFont="1" applyFill="1" applyAlignment="1" applyProtection="1">
      <alignment horizontal="center"/>
      <protection/>
    </xf>
    <xf numFmtId="0" fontId="15" fillId="0" borderId="74" xfId="39" applyFont="1" applyFill="1" applyBorder="1" applyAlignment="1" applyProtection="1">
      <alignment horizontal="center" vertical="center" wrapText="1"/>
      <protection/>
    </xf>
    <xf numFmtId="0" fontId="15" fillId="0" borderId="46" xfId="39" applyFont="1" applyFill="1" applyBorder="1" applyAlignment="1" applyProtection="1">
      <alignment horizontal="center" vertical="center" wrapText="1"/>
      <protection/>
    </xf>
    <xf numFmtId="0" fontId="15" fillId="0" borderId="75" xfId="39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Alignment="1">
      <alignment horizontal="center"/>
    </xf>
    <xf numFmtId="0" fontId="14" fillId="0" borderId="0" xfId="35" applyFont="1" applyAlignment="1">
      <alignment horizontal="left" vertical="center" wrapText="1"/>
      <protection/>
    </xf>
    <xf numFmtId="0" fontId="15" fillId="0" borderId="0" xfId="35" applyFont="1" applyBorder="1" applyAlignment="1" quotePrefix="1">
      <alignment horizontal="center" vertical="center"/>
      <protection/>
    </xf>
    <xf numFmtId="0" fontId="43" fillId="0" borderId="0" xfId="0" applyFont="1" applyBorder="1" applyAlignment="1">
      <alignment vertical="center"/>
    </xf>
    <xf numFmtId="0" fontId="14" fillId="0" borderId="15" xfId="36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19" fillId="0" borderId="0" xfId="40" applyFont="1" applyFill="1" applyBorder="1" applyAlignment="1" applyProtection="1">
      <alignment vertical="top"/>
      <protection/>
    </xf>
    <xf numFmtId="0" fontId="14" fillId="0" borderId="23" xfId="35" applyFont="1" applyBorder="1" applyAlignment="1">
      <alignment horizontal="center" vertical="center" wrapText="1"/>
      <protection/>
    </xf>
    <xf numFmtId="0" fontId="14" fillId="0" borderId="29" xfId="35" applyFont="1" applyBorder="1" applyAlignment="1">
      <alignment horizontal="center" vertical="center" wrapText="1"/>
      <protection/>
    </xf>
    <xf numFmtId="0" fontId="14" fillId="0" borderId="19" xfId="35" applyFont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4" fillId="0" borderId="0" xfId="38" applyFont="1" applyFill="1" applyAlignment="1" applyProtection="1">
      <alignment horizontal="left"/>
      <protection/>
    </xf>
    <xf numFmtId="0" fontId="14" fillId="0" borderId="74" xfId="35" applyFont="1" applyBorder="1" applyAlignment="1">
      <alignment horizontal="center"/>
      <protection/>
    </xf>
    <xf numFmtId="0" fontId="14" fillId="0" borderId="19" xfId="35" applyFont="1" applyBorder="1" applyAlignment="1">
      <alignment horizontal="center"/>
      <protection/>
    </xf>
    <xf numFmtId="0" fontId="14" fillId="0" borderId="33" xfId="35" applyFont="1" applyBorder="1" applyAlignment="1">
      <alignment horizontal="center" vertical="center" wrapText="1"/>
      <protection/>
    </xf>
    <xf numFmtId="0" fontId="14" fillId="0" borderId="14" xfId="35" applyFont="1" applyBorder="1" applyAlignment="1">
      <alignment horizontal="center" vertical="center" wrapText="1"/>
      <protection/>
    </xf>
    <xf numFmtId="0" fontId="14" fillId="0" borderId="62" xfId="35" applyFont="1" applyBorder="1" applyAlignment="1">
      <alignment horizontal="center" vertical="center" wrapText="1"/>
      <protection/>
    </xf>
    <xf numFmtId="0" fontId="14" fillId="0" borderId="61" xfId="35" applyFont="1" applyBorder="1" applyAlignment="1">
      <alignment horizontal="center" vertical="center" wrapText="1"/>
      <protection/>
    </xf>
    <xf numFmtId="0" fontId="14" fillId="0" borderId="0" xfId="35" applyFont="1" applyBorder="1" applyAlignment="1">
      <alignment horizontal="center" vertical="center" wrapText="1"/>
      <protection/>
    </xf>
    <xf numFmtId="0" fontId="14" fillId="0" borderId="22" xfId="35" applyFont="1" applyBorder="1" applyAlignment="1">
      <alignment horizontal="center" vertical="center" wrapText="1"/>
      <protection/>
    </xf>
    <xf numFmtId="0" fontId="14" fillId="0" borderId="30" xfId="35" applyFont="1" applyBorder="1" applyAlignment="1">
      <alignment horizontal="center" vertical="center" wrapText="1"/>
      <protection/>
    </xf>
    <xf numFmtId="0" fontId="14" fillId="0" borderId="28" xfId="35" applyFont="1" applyBorder="1" applyAlignment="1" quotePrefix="1">
      <alignment horizontal="center" vertical="center" wrapText="1"/>
      <protection/>
    </xf>
    <xf numFmtId="0" fontId="15" fillId="0" borderId="0" xfId="35" applyFont="1" applyAlignment="1" quotePrefix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_Copy of GFO20041" xfId="33"/>
    <cellStyle name="Normal_Copy of GFO20041" xfId="34"/>
    <cellStyle name="Normal_El.7.2" xfId="35"/>
    <cellStyle name="Normal_GFO_DobrudjaMel2004" xfId="36"/>
    <cellStyle name="Normal_Îò÷.ïàðè÷.ïîòîê" xfId="37"/>
    <cellStyle name="Normal_Îò÷.ïðèõ-ðàçõ" xfId="38"/>
    <cellStyle name="Normal_Îò÷.ñîáñòâ.êàï." xfId="39"/>
    <cellStyle name="Normal_Баланс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2.emf" /><Relationship Id="rId3" Type="http://schemas.openxmlformats.org/officeDocument/2006/relationships/image" Target="../media/image8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15.emf" /><Relationship Id="rId7" Type="http://schemas.openxmlformats.org/officeDocument/2006/relationships/image" Target="../media/image16.emf" /><Relationship Id="rId8" Type="http://schemas.openxmlformats.org/officeDocument/2006/relationships/image" Target="../media/image1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1.emf" /><Relationship Id="rId3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1095375</xdr:colOff>
      <xdr:row>0</xdr:row>
      <xdr:rowOff>28575</xdr:rowOff>
    </xdr:from>
    <xdr:to>
      <xdr:col>3</xdr:col>
      <xdr:colOff>133350</xdr:colOff>
      <xdr:row>0</xdr:row>
      <xdr:rowOff>342900</xdr:rowOff>
    </xdr:to>
    <xdr:pic>
      <xdr:nvPicPr>
        <xdr:cNvPr id="1" name="cmdNullCur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8575"/>
          <a:ext cx="1924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0</xdr:row>
      <xdr:rowOff>28575</xdr:rowOff>
    </xdr:from>
    <xdr:to>
      <xdr:col>5</xdr:col>
      <xdr:colOff>238125</xdr:colOff>
      <xdr:row>0</xdr:row>
      <xdr:rowOff>342900</xdr:rowOff>
    </xdr:to>
    <xdr:pic>
      <xdr:nvPicPr>
        <xdr:cNvPr id="2" name="cmdNullPre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28575"/>
          <a:ext cx="2057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0</xdr:row>
      <xdr:rowOff>28575</xdr:rowOff>
    </xdr:from>
    <xdr:to>
      <xdr:col>6</xdr:col>
      <xdr:colOff>866775</xdr:colOff>
      <xdr:row>0</xdr:row>
      <xdr:rowOff>342900</xdr:rowOff>
    </xdr:to>
    <xdr:pic>
      <xdr:nvPicPr>
        <xdr:cNvPr id="3" name="cmdCurr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28575"/>
          <a:ext cx="2171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0</xdr:row>
      <xdr:rowOff>28575</xdr:rowOff>
    </xdr:from>
    <xdr:to>
      <xdr:col>7</xdr:col>
      <xdr:colOff>1304925</xdr:colOff>
      <xdr:row>0</xdr:row>
      <xdr:rowOff>333375</xdr:rowOff>
    </xdr:to>
    <xdr:pic>
      <xdr:nvPicPr>
        <xdr:cNvPr id="4" name="BezNulev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39275" y="285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1219200</xdr:colOff>
      <xdr:row>0</xdr:row>
      <xdr:rowOff>28575</xdr:rowOff>
    </xdr:from>
    <xdr:to>
      <xdr:col>3</xdr:col>
      <xdr:colOff>619125</xdr:colOff>
      <xdr:row>0</xdr:row>
      <xdr:rowOff>342900</xdr:rowOff>
    </xdr:to>
    <xdr:pic>
      <xdr:nvPicPr>
        <xdr:cNvPr id="1" name="cmdNullCur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575"/>
          <a:ext cx="19240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600075</xdr:colOff>
      <xdr:row>0</xdr:row>
      <xdr:rowOff>28575</xdr:rowOff>
    </xdr:from>
    <xdr:to>
      <xdr:col>6</xdr:col>
      <xdr:colOff>333375</xdr:colOff>
      <xdr:row>0</xdr:row>
      <xdr:rowOff>342900</xdr:rowOff>
    </xdr:to>
    <xdr:pic>
      <xdr:nvPicPr>
        <xdr:cNvPr id="2" name="cmdNullPre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28575"/>
          <a:ext cx="20097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1228725</xdr:colOff>
      <xdr:row>0</xdr:row>
      <xdr:rowOff>28575</xdr:rowOff>
    </xdr:from>
    <xdr:to>
      <xdr:col>9</xdr:col>
      <xdr:colOff>238125</xdr:colOff>
      <xdr:row>0</xdr:row>
      <xdr:rowOff>342900</xdr:rowOff>
    </xdr:to>
    <xdr:pic>
      <xdr:nvPicPr>
        <xdr:cNvPr id="3" name="cmdCurr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2350" y="28575"/>
          <a:ext cx="21717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209550</xdr:colOff>
      <xdr:row>0</xdr:row>
      <xdr:rowOff>19050</xdr:rowOff>
    </xdr:from>
    <xdr:to>
      <xdr:col>10</xdr:col>
      <xdr:colOff>361950</xdr:colOff>
      <xdr:row>0</xdr:row>
      <xdr:rowOff>323850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15475" y="190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0</xdr:row>
      <xdr:rowOff>28575</xdr:rowOff>
    </xdr:from>
    <xdr:to>
      <xdr:col>7</xdr:col>
      <xdr:colOff>409575</xdr:colOff>
      <xdr:row>0</xdr:row>
      <xdr:rowOff>342900</xdr:rowOff>
    </xdr:to>
    <xdr:pic>
      <xdr:nvPicPr>
        <xdr:cNvPr id="5" name="cmdNullCurren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619625" y="28575"/>
          <a:ext cx="19335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600075</xdr:colOff>
      <xdr:row>0</xdr:row>
      <xdr:rowOff>28575</xdr:rowOff>
    </xdr:from>
    <xdr:to>
      <xdr:col>7</xdr:col>
      <xdr:colOff>1085850</xdr:colOff>
      <xdr:row>0</xdr:row>
      <xdr:rowOff>342900</xdr:rowOff>
    </xdr:to>
    <xdr:pic>
      <xdr:nvPicPr>
        <xdr:cNvPr id="6" name="cmdNullPrev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219700" y="28575"/>
          <a:ext cx="20097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762000</xdr:colOff>
      <xdr:row>0</xdr:row>
      <xdr:rowOff>28575</xdr:rowOff>
    </xdr:from>
    <xdr:to>
      <xdr:col>13</xdr:col>
      <xdr:colOff>438150</xdr:colOff>
      <xdr:row>0</xdr:row>
      <xdr:rowOff>342900</xdr:rowOff>
    </xdr:to>
    <xdr:pic>
      <xdr:nvPicPr>
        <xdr:cNvPr id="7" name="cmdCurrCopy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0067925" y="28575"/>
          <a:ext cx="21812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209550</xdr:colOff>
      <xdr:row>0</xdr:row>
      <xdr:rowOff>19050</xdr:rowOff>
    </xdr:from>
    <xdr:to>
      <xdr:col>13</xdr:col>
      <xdr:colOff>142875</xdr:colOff>
      <xdr:row>0</xdr:row>
      <xdr:rowOff>323850</xdr:rowOff>
    </xdr:to>
    <xdr:pic>
      <xdr:nvPicPr>
        <xdr:cNvPr id="8" name="CommandButton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1039475" y="190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1638300</xdr:colOff>
      <xdr:row>0</xdr:row>
      <xdr:rowOff>0</xdr:rowOff>
    </xdr:from>
    <xdr:to>
      <xdr:col>2</xdr:col>
      <xdr:colOff>3648075</xdr:colOff>
      <xdr:row>0</xdr:row>
      <xdr:rowOff>314325</xdr:rowOff>
    </xdr:to>
    <xdr:pic>
      <xdr:nvPicPr>
        <xdr:cNvPr id="1" name="cmdNullCur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0"/>
          <a:ext cx="2009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3686175</xdr:colOff>
      <xdr:row>0</xdr:row>
      <xdr:rowOff>0</xdr:rowOff>
    </xdr:from>
    <xdr:to>
      <xdr:col>4</xdr:col>
      <xdr:colOff>428625</xdr:colOff>
      <xdr:row>0</xdr:row>
      <xdr:rowOff>314325</xdr:rowOff>
    </xdr:to>
    <xdr:pic>
      <xdr:nvPicPr>
        <xdr:cNvPr id="2" name="cmdNullPre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0"/>
          <a:ext cx="2009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0</xdr:row>
      <xdr:rowOff>0</xdr:rowOff>
    </xdr:from>
    <xdr:to>
      <xdr:col>7</xdr:col>
      <xdr:colOff>133350</xdr:colOff>
      <xdr:row>0</xdr:row>
      <xdr:rowOff>314325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1775" y="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1219200</xdr:colOff>
      <xdr:row>0</xdr:row>
      <xdr:rowOff>28575</xdr:rowOff>
    </xdr:from>
    <xdr:to>
      <xdr:col>3</xdr:col>
      <xdr:colOff>104775</xdr:colOff>
      <xdr:row>0</xdr:row>
      <xdr:rowOff>323850</xdr:rowOff>
    </xdr:to>
    <xdr:pic>
      <xdr:nvPicPr>
        <xdr:cNvPr id="1" name="cmd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28575"/>
          <a:ext cx="2009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2228850</xdr:colOff>
      <xdr:row>0</xdr:row>
      <xdr:rowOff>38100</xdr:rowOff>
    </xdr:from>
    <xdr:to>
      <xdr:col>5</xdr:col>
      <xdr:colOff>647700</xdr:colOff>
      <xdr:row>0</xdr:row>
      <xdr:rowOff>333375</xdr:rowOff>
    </xdr:to>
    <xdr:pic>
      <xdr:nvPicPr>
        <xdr:cNvPr id="1" name="cmd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38100"/>
          <a:ext cx="2009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23"/>
  <sheetViews>
    <sheetView showGridLines="0" zoomScale="75" zoomScaleNormal="75" zoomScalePageLayoutView="0" workbookViewId="0" topLeftCell="A1">
      <selection activeCell="C3" sqref="C3:E3"/>
    </sheetView>
  </sheetViews>
  <sheetFormatPr defaultColWidth="8.88671875" defaultRowHeight="15"/>
  <cols>
    <col min="1" max="1" width="2.99609375" style="5" customWidth="1"/>
    <col min="2" max="2" width="2.4453125" style="5" customWidth="1"/>
    <col min="3" max="3" width="17.99609375" style="5" customWidth="1"/>
    <col min="4" max="4" width="51.5546875" style="5" customWidth="1"/>
    <col min="5" max="5" width="6.99609375" style="5" customWidth="1"/>
    <col min="6" max="6" width="22.88671875" style="6" customWidth="1"/>
    <col min="7" max="7" width="11.21484375" style="5" hidden="1" customWidth="1"/>
    <col min="8" max="16384" width="8.88671875" style="5" customWidth="1"/>
  </cols>
  <sheetData>
    <row r="1" ht="16.5" thickBot="1"/>
    <row r="2" spans="2:8" ht="36.75" customHeight="1" thickTop="1">
      <c r="B2" s="196"/>
      <c r="C2" s="623" t="s">
        <v>310</v>
      </c>
      <c r="D2" s="624"/>
      <c r="E2" s="624"/>
      <c r="F2" s="243"/>
      <c r="G2" s="197"/>
      <c r="H2" s="7"/>
    </row>
    <row r="3" spans="2:7" ht="20.25" customHeight="1" thickBot="1">
      <c r="B3" s="198"/>
      <c r="C3" s="625">
        <f>IF(ISBLANK(FIRMA!D17),"",FIRMA!D17)</f>
        <v>44012</v>
      </c>
      <c r="D3" s="626"/>
      <c r="E3" s="626"/>
      <c r="F3" s="244" t="s">
        <v>107</v>
      </c>
      <c r="G3" s="218"/>
    </row>
    <row r="4" spans="2:7" s="215" customFormat="1" ht="21" customHeight="1" thickBot="1" thickTop="1">
      <c r="B4" s="216"/>
      <c r="C4" s="217" t="s">
        <v>106</v>
      </c>
      <c r="D4" s="237" t="s">
        <v>300</v>
      </c>
      <c r="E4" s="217"/>
      <c r="F4" s="244" t="s">
        <v>216</v>
      </c>
      <c r="G4" s="218"/>
    </row>
    <row r="5" spans="2:7" s="215" customFormat="1" ht="21" customHeight="1" thickBot="1" thickTop="1">
      <c r="B5" s="216"/>
      <c r="C5" s="217" t="s">
        <v>211</v>
      </c>
      <c r="D5" s="241" t="s">
        <v>294</v>
      </c>
      <c r="E5" s="217"/>
      <c r="F5" s="244" t="s">
        <v>217</v>
      </c>
      <c r="G5" s="218"/>
    </row>
    <row r="6" spans="2:7" s="215" customFormat="1" ht="21" customHeight="1" thickTop="1">
      <c r="B6" s="216"/>
      <c r="C6" s="217" t="s">
        <v>109</v>
      </c>
      <c r="D6" s="225" t="s">
        <v>301</v>
      </c>
      <c r="E6" s="217"/>
      <c r="F6" s="244" t="s">
        <v>218</v>
      </c>
      <c r="G6" s="218"/>
    </row>
    <row r="7" spans="2:7" s="215" customFormat="1" ht="21" customHeight="1" hidden="1" thickBot="1" thickTop="1">
      <c r="B7" s="216"/>
      <c r="C7" s="217" t="s">
        <v>113</v>
      </c>
      <c r="D7" s="242"/>
      <c r="E7" s="217"/>
      <c r="F7" s="244"/>
      <c r="G7" s="218"/>
    </row>
    <row r="8" spans="2:7" s="215" customFormat="1" ht="21" customHeight="1" hidden="1" thickBot="1" thickTop="1">
      <c r="B8" s="216"/>
      <c r="C8" s="217" t="s">
        <v>112</v>
      </c>
      <c r="D8" s="224"/>
      <c r="E8" s="217"/>
      <c r="F8" s="245" t="s">
        <v>219</v>
      </c>
      <c r="G8" s="218"/>
    </row>
    <row r="9" spans="2:7" s="215" customFormat="1" ht="21" customHeight="1" hidden="1" thickBot="1" thickTop="1">
      <c r="B9" s="216"/>
      <c r="C9" s="217" t="s">
        <v>114</v>
      </c>
      <c r="D9" s="337"/>
      <c r="E9" s="217"/>
      <c r="F9" s="245"/>
      <c r="G9" s="218"/>
    </row>
    <row r="10" spans="2:7" s="215" customFormat="1" ht="21" customHeight="1">
      <c r="B10" s="216"/>
      <c r="C10" s="217" t="s">
        <v>110</v>
      </c>
      <c r="D10" s="226" t="s">
        <v>302</v>
      </c>
      <c r="E10" s="217"/>
      <c r="F10" s="245" t="s">
        <v>283</v>
      </c>
      <c r="G10" s="218"/>
    </row>
    <row r="11" spans="2:7" s="215" customFormat="1" ht="21" customHeight="1">
      <c r="B11" s="216"/>
      <c r="C11" s="217" t="s">
        <v>127</v>
      </c>
      <c r="D11" s="226" t="s">
        <v>303</v>
      </c>
      <c r="E11" s="217"/>
      <c r="F11" s="245"/>
      <c r="G11" s="218"/>
    </row>
    <row r="12" spans="2:7" s="215" customFormat="1" ht="21" customHeight="1" hidden="1" thickBot="1" thickTop="1">
      <c r="B12" s="216"/>
      <c r="C12" s="217" t="s">
        <v>111</v>
      </c>
      <c r="D12" s="224"/>
      <c r="E12" s="217"/>
      <c r="F12" s="244"/>
      <c r="G12" s="218"/>
    </row>
    <row r="13" spans="2:7" s="215" customFormat="1" ht="21" customHeight="1" thickBot="1">
      <c r="B13" s="216"/>
      <c r="C13" s="217" t="s">
        <v>214</v>
      </c>
      <c r="D13" s="226" t="s">
        <v>304</v>
      </c>
      <c r="E13" s="217"/>
      <c r="F13" s="245"/>
      <c r="G13" s="218"/>
    </row>
    <row r="14" spans="2:7" s="215" customFormat="1" ht="21" customHeight="1" hidden="1" thickBot="1" thickTop="1">
      <c r="B14" s="216"/>
      <c r="C14" s="217" t="s">
        <v>212</v>
      </c>
      <c r="D14" s="219"/>
      <c r="E14" s="217"/>
      <c r="F14" s="246"/>
      <c r="G14" s="218"/>
    </row>
    <row r="15" spans="2:7" s="215" customFormat="1" ht="21" customHeight="1" hidden="1" thickBot="1" thickTop="1">
      <c r="B15" s="216"/>
      <c r="C15" s="217" t="s">
        <v>213</v>
      </c>
      <c r="D15" s="219"/>
      <c r="E15" s="217"/>
      <c r="F15" s="247"/>
      <c r="G15" s="218"/>
    </row>
    <row r="16" spans="2:7" s="215" customFormat="1" ht="21" customHeight="1" thickBot="1" thickTop="1">
      <c r="B16" s="216"/>
      <c r="C16" s="217" t="s">
        <v>276</v>
      </c>
      <c r="D16" s="239">
        <v>43831</v>
      </c>
      <c r="E16" s="217"/>
      <c r="F16" s="246"/>
      <c r="G16" s="218"/>
    </row>
    <row r="17" spans="2:7" s="215" customFormat="1" ht="21" customHeight="1" thickBot="1" thickTop="1">
      <c r="B17" s="216"/>
      <c r="C17" s="220" t="s">
        <v>210</v>
      </c>
      <c r="D17" s="239">
        <v>44012</v>
      </c>
      <c r="E17" s="217"/>
      <c r="F17" s="245"/>
      <c r="G17" s="218"/>
    </row>
    <row r="18" spans="2:7" s="215" customFormat="1" ht="21" customHeight="1" thickBot="1" thickTop="1">
      <c r="B18" s="216"/>
      <c r="C18" s="220" t="s">
        <v>165</v>
      </c>
      <c r="D18" s="221">
        <v>44032</v>
      </c>
      <c r="E18" s="217"/>
      <c r="F18" s="245"/>
      <c r="G18" s="222"/>
    </row>
    <row r="19" spans="2:7" s="215" customFormat="1" ht="14.25" hidden="1" thickBot="1" thickTop="1">
      <c r="B19" s="216"/>
      <c r="C19" s="220"/>
      <c r="D19" s="221"/>
      <c r="E19" s="217"/>
      <c r="F19" s="248"/>
      <c r="G19" s="222"/>
    </row>
    <row r="20" spans="2:8" s="223" customFormat="1" ht="16.5" customHeight="1" thickTop="1">
      <c r="B20" s="230"/>
      <c r="C20" s="231"/>
      <c r="D20" s="231"/>
      <c r="E20" s="231"/>
      <c r="F20" s="245"/>
      <c r="G20" s="232"/>
      <c r="H20" s="215"/>
    </row>
    <row r="21" spans="2:8" s="223" customFormat="1" ht="16.5" customHeight="1">
      <c r="B21" s="230"/>
      <c r="C21" s="231"/>
      <c r="D21" s="231"/>
      <c r="E21" s="231"/>
      <c r="F21" s="245"/>
      <c r="G21" s="231"/>
      <c r="H21" s="240"/>
    </row>
    <row r="22" spans="1:8" ht="16.5" thickBot="1">
      <c r="A22" s="236"/>
      <c r="B22" s="233"/>
      <c r="C22" s="233"/>
      <c r="D22" s="233"/>
      <c r="E22" s="233"/>
      <c r="F22" s="249"/>
      <c r="G22" s="233"/>
      <c r="H22" s="240"/>
    </row>
    <row r="23" spans="2:7" ht="16.5" thickTop="1">
      <c r="B23" s="234"/>
      <c r="C23" s="234"/>
      <c r="D23" s="234"/>
      <c r="E23" s="234"/>
      <c r="F23" s="235"/>
      <c r="G23" s="234"/>
    </row>
  </sheetData>
  <sheetProtection/>
  <mergeCells count="2">
    <mergeCell ref="C2:E2"/>
    <mergeCell ref="C3:E3"/>
  </mergeCells>
  <hyperlinks>
    <hyperlink ref="F3" location="BALANCE!A1" display="БАЛАНС"/>
    <hyperlink ref="F4" location="OPR!A1" display="ОПР"/>
    <hyperlink ref="F5" location="OPP!A1" display="ОПП"/>
    <hyperlink ref="F6" location="CAPITAL!A1" display="ОСК"/>
    <hyperlink ref="F8" location="PROVERKI_EL.!A1" display="ПРОВЕРКИ ПРИЛОЖЕНИЯ"/>
    <hyperlink ref="F10" location="'Pril5-DMNA'!A1" display="ПРИЛОЖЕНИЯ"/>
  </hyperlinks>
  <printOptions horizontalCentered="1" verticalCentered="1"/>
  <pageMargins left="0.7480314960629921" right="0.7480314960629921" top="0.5118110236220472" bottom="0.5118110236220472" header="0.5118110236220472" footer="0.5118110236220472"/>
  <pageSetup blackAndWhite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>
    <tabColor rgb="FFFF0000"/>
  </sheetPr>
  <dimension ref="A1:M55"/>
  <sheetViews>
    <sheetView showGridLines="0" tabSelected="1" view="pageBreakPreview" zoomScaleSheetLayoutView="100" workbookViewId="0" topLeftCell="A1">
      <selection activeCell="K39" sqref="K39"/>
    </sheetView>
  </sheetViews>
  <sheetFormatPr defaultColWidth="8.88671875" defaultRowHeight="15"/>
  <cols>
    <col min="1" max="1" width="4.88671875" style="43" customWidth="1"/>
    <col min="2" max="2" width="2.88671875" style="43" customWidth="1"/>
    <col min="3" max="3" width="33.6640625" style="264" customWidth="1"/>
    <col min="4" max="4" width="10.77734375" style="265" customWidth="1"/>
    <col min="5" max="5" width="12.5546875" style="266" customWidth="1"/>
    <col min="6" max="6" width="29.10546875" style="43" customWidth="1"/>
    <col min="7" max="7" width="11.6640625" style="267" customWidth="1"/>
    <col min="8" max="8" width="15.4453125" style="267" customWidth="1"/>
    <col min="9" max="9" width="7.88671875" style="43" customWidth="1"/>
    <col min="10" max="10" width="7.77734375" style="43" customWidth="1"/>
    <col min="11" max="11" width="8.10546875" style="43" customWidth="1"/>
    <col min="12" max="12" width="3.5546875" style="43" customWidth="1"/>
    <col min="13" max="16384" width="8.88671875" style="43" customWidth="1"/>
  </cols>
  <sheetData>
    <row r="1" spans="1:13" ht="35.25" customHeight="1" thickBot="1">
      <c r="A1" s="65"/>
      <c r="B1" s="627" t="s">
        <v>215</v>
      </c>
      <c r="C1" s="628"/>
      <c r="D1" s="254"/>
      <c r="E1" s="255"/>
      <c r="F1" s="44"/>
      <c r="G1" s="255"/>
      <c r="H1" s="255"/>
      <c r="I1" s="47"/>
      <c r="J1" s="46"/>
      <c r="K1" s="46"/>
      <c r="L1" s="46"/>
      <c r="M1" s="46"/>
    </row>
    <row r="2" spans="1:13" ht="15" thickTop="1">
      <c r="A2" s="47"/>
      <c r="B2" s="484"/>
      <c r="C2" s="256"/>
      <c r="D2" s="257"/>
      <c r="E2" s="258"/>
      <c r="F2" s="138"/>
      <c r="G2" s="629" t="s">
        <v>205</v>
      </c>
      <c r="H2" s="630"/>
      <c r="I2" s="490"/>
      <c r="J2" s="47"/>
      <c r="K2" s="46"/>
      <c r="L2" s="46"/>
      <c r="M2" s="46"/>
    </row>
    <row r="3" spans="1:13" ht="14.25">
      <c r="A3" s="47"/>
      <c r="B3" s="485"/>
      <c r="C3" s="259"/>
      <c r="D3" s="257"/>
      <c r="E3" s="258"/>
      <c r="F3" s="138"/>
      <c r="G3" s="139"/>
      <c r="H3" s="185" t="s">
        <v>206</v>
      </c>
      <c r="I3" s="491"/>
      <c r="J3" s="47"/>
      <c r="K3" s="46"/>
      <c r="L3" s="46"/>
      <c r="M3" s="46"/>
    </row>
    <row r="4" spans="1:13" ht="18.75">
      <c r="A4" s="47"/>
      <c r="B4" s="485"/>
      <c r="C4" s="260"/>
      <c r="D4" s="261" t="s">
        <v>195</v>
      </c>
      <c r="E4" s="262"/>
      <c r="F4" s="183"/>
      <c r="G4" s="184"/>
      <c r="H4" s="184"/>
      <c r="I4" s="491"/>
      <c r="J4" s="47"/>
      <c r="K4" s="46"/>
      <c r="L4" s="46"/>
      <c r="M4" s="46"/>
    </row>
    <row r="5" spans="1:13" ht="18.75">
      <c r="A5" s="47"/>
      <c r="B5" s="485"/>
      <c r="C5" s="631" t="str">
        <f>"на "&amp;FIRMA!D4</f>
        <v>на ТРАНСПОРТНО СТРОИТЕЛСТВО И ВЪЗСТАНОВЯВАНЕ ЕАД</v>
      </c>
      <c r="D5" s="631"/>
      <c r="E5" s="631"/>
      <c r="F5" s="631"/>
      <c r="G5" s="460"/>
      <c r="H5" s="186" t="str">
        <f>"БУЛСТАТ: "&amp;FIRMA!D10</f>
        <v>БУЛСТАТ: BG 205677435</v>
      </c>
      <c r="I5" s="491"/>
      <c r="J5" s="47"/>
      <c r="K5" s="46"/>
      <c r="L5" s="46"/>
      <c r="M5" s="46"/>
    </row>
    <row r="6" spans="1:13" ht="18.75">
      <c r="A6" s="47"/>
      <c r="B6" s="485"/>
      <c r="C6" s="632" t="str">
        <f>"към "&amp;TEXT(FIRMA!D17,"dd\.mm\.yyyy")&amp;"г."</f>
        <v>към 30.06.2020г.</v>
      </c>
      <c r="D6" s="632"/>
      <c r="E6" s="632"/>
      <c r="F6" s="632"/>
      <c r="G6" s="262"/>
      <c r="H6" s="262"/>
      <c r="I6" s="491"/>
      <c r="J6" s="47"/>
      <c r="K6" s="46"/>
      <c r="L6" s="46"/>
      <c r="M6" s="46"/>
    </row>
    <row r="7" spans="1:13" ht="15.75" thickBot="1">
      <c r="A7" s="47"/>
      <c r="B7" s="485"/>
      <c r="C7" s="263"/>
      <c r="D7" s="257"/>
      <c r="E7" s="258"/>
      <c r="F7" s="138"/>
      <c r="G7" s="139"/>
      <c r="H7" s="139"/>
      <c r="I7" s="491"/>
      <c r="J7" s="47"/>
      <c r="K7" s="46"/>
      <c r="L7" s="46"/>
      <c r="M7" s="46"/>
    </row>
    <row r="8" spans="1:13" s="45" customFormat="1" ht="14.25">
      <c r="A8" s="482"/>
      <c r="B8" s="486"/>
      <c r="C8" s="633" t="s">
        <v>121</v>
      </c>
      <c r="D8" s="635" t="s">
        <v>100</v>
      </c>
      <c r="E8" s="636"/>
      <c r="F8" s="637" t="s">
        <v>122</v>
      </c>
      <c r="G8" s="635" t="s">
        <v>100</v>
      </c>
      <c r="H8" s="639"/>
      <c r="I8" s="492"/>
      <c r="J8" s="47"/>
      <c r="K8" s="46"/>
      <c r="L8" s="46"/>
      <c r="M8" s="46"/>
    </row>
    <row r="9" spans="1:10" s="46" customFormat="1" ht="29.25" thickBot="1">
      <c r="A9" s="483"/>
      <c r="B9" s="487"/>
      <c r="C9" s="634"/>
      <c r="D9" s="393" t="s">
        <v>128</v>
      </c>
      <c r="E9" s="393" t="s">
        <v>298</v>
      </c>
      <c r="F9" s="638"/>
      <c r="G9" s="394" t="s">
        <v>128</v>
      </c>
      <c r="H9" s="393" t="s">
        <v>298</v>
      </c>
      <c r="I9" s="492"/>
      <c r="J9" s="47"/>
    </row>
    <row r="10" spans="1:13" s="45" customFormat="1" ht="15" thickBot="1">
      <c r="A10" s="482"/>
      <c r="B10" s="486"/>
      <c r="C10" s="395" t="s">
        <v>119</v>
      </c>
      <c r="D10" s="396">
        <v>1</v>
      </c>
      <c r="E10" s="397">
        <v>2</v>
      </c>
      <c r="F10" s="396" t="s">
        <v>119</v>
      </c>
      <c r="G10" s="397">
        <v>1</v>
      </c>
      <c r="H10" s="398">
        <v>2</v>
      </c>
      <c r="I10" s="492"/>
      <c r="J10" s="47"/>
      <c r="K10" s="43"/>
      <c r="L10" s="43"/>
      <c r="M10" s="43"/>
    </row>
    <row r="11" spans="1:10" ht="14.25">
      <c r="A11" s="47"/>
      <c r="B11" s="485"/>
      <c r="C11" s="402" t="s">
        <v>237</v>
      </c>
      <c r="D11" s="403" t="s">
        <v>282</v>
      </c>
      <c r="E11" s="404" t="s">
        <v>163</v>
      </c>
      <c r="F11" s="399" t="s">
        <v>108</v>
      </c>
      <c r="G11" s="400" t="s">
        <v>282</v>
      </c>
      <c r="H11" s="401" t="s">
        <v>163</v>
      </c>
      <c r="I11" s="491"/>
      <c r="J11" s="47"/>
    </row>
    <row r="12" spans="1:10" ht="15">
      <c r="A12" s="47"/>
      <c r="B12" s="485"/>
      <c r="C12" s="406" t="s">
        <v>251</v>
      </c>
      <c r="D12" s="403" t="s">
        <v>282</v>
      </c>
      <c r="E12" s="407" t="s">
        <v>163</v>
      </c>
      <c r="F12" s="405" t="s">
        <v>250</v>
      </c>
      <c r="G12" s="364">
        <v>54673</v>
      </c>
      <c r="H12" s="366">
        <v>54673</v>
      </c>
      <c r="I12" s="491"/>
      <c r="J12" s="47"/>
    </row>
    <row r="13" spans="1:10" ht="45">
      <c r="A13" s="47"/>
      <c r="B13" s="485"/>
      <c r="C13" s="410" t="s">
        <v>245</v>
      </c>
      <c r="D13" s="364">
        <v>16</v>
      </c>
      <c r="E13" s="364">
        <v>22</v>
      </c>
      <c r="F13" s="409" t="s">
        <v>252</v>
      </c>
      <c r="G13" s="411" t="s">
        <v>282</v>
      </c>
      <c r="H13" s="412" t="s">
        <v>163</v>
      </c>
      <c r="I13" s="491"/>
      <c r="J13" s="47"/>
    </row>
    <row r="14" spans="1:10" ht="15">
      <c r="A14" s="47"/>
      <c r="B14" s="485"/>
      <c r="C14" s="414" t="s">
        <v>253</v>
      </c>
      <c r="D14" s="367">
        <f>SUM(D13)</f>
        <v>16</v>
      </c>
      <c r="E14" s="367">
        <f>SUM(E13)</f>
        <v>22</v>
      </c>
      <c r="F14" s="413" t="s">
        <v>255</v>
      </c>
      <c r="G14" s="364">
        <v>-11257</v>
      </c>
      <c r="H14" s="366">
        <v>-11257</v>
      </c>
      <c r="I14" s="491"/>
      <c r="J14" s="47"/>
    </row>
    <row r="15" spans="1:10" ht="14.25">
      <c r="A15" s="47"/>
      <c r="B15" s="485"/>
      <c r="C15" s="640" t="s">
        <v>254</v>
      </c>
      <c r="D15" s="643" t="s">
        <v>282</v>
      </c>
      <c r="E15" s="643" t="s">
        <v>163</v>
      </c>
      <c r="F15" s="417" t="s">
        <v>257</v>
      </c>
      <c r="G15" s="367">
        <v>-11257</v>
      </c>
      <c r="H15" s="368">
        <v>-11257</v>
      </c>
      <c r="I15" s="491"/>
      <c r="J15" s="47"/>
    </row>
    <row r="16" spans="1:10" ht="28.5">
      <c r="A16" s="47"/>
      <c r="B16" s="485"/>
      <c r="C16" s="641"/>
      <c r="D16" s="644"/>
      <c r="E16" s="644"/>
      <c r="F16" s="409" t="s">
        <v>308</v>
      </c>
      <c r="G16" s="546">
        <v>85</v>
      </c>
      <c r="H16" s="547"/>
      <c r="I16" s="491"/>
      <c r="J16" s="47"/>
    </row>
    <row r="17" spans="1:10" ht="28.5">
      <c r="A17" s="47"/>
      <c r="B17" s="485"/>
      <c r="C17" s="642"/>
      <c r="D17" s="645"/>
      <c r="E17" s="645"/>
      <c r="F17" s="545" t="s">
        <v>309</v>
      </c>
      <c r="G17" s="546">
        <v>85</v>
      </c>
      <c r="H17" s="547"/>
      <c r="I17" s="491"/>
      <c r="J17" s="47"/>
    </row>
    <row r="18" spans="1:10" ht="15">
      <c r="A18" s="47"/>
      <c r="B18" s="485"/>
      <c r="C18" s="408" t="s">
        <v>256</v>
      </c>
      <c r="D18" s="367">
        <f>SUM(D19:D20)</f>
        <v>49011</v>
      </c>
      <c r="E18" s="367">
        <f>SUM(E19:E20)</f>
        <v>50042</v>
      </c>
      <c r="F18" s="409" t="s">
        <v>261</v>
      </c>
      <c r="G18" s="364">
        <v>338</v>
      </c>
      <c r="H18" s="364">
        <v>85</v>
      </c>
      <c r="I18" s="491"/>
      <c r="J18" s="47"/>
    </row>
    <row r="19" spans="1:10" ht="15">
      <c r="A19" s="47"/>
      <c r="B19" s="485"/>
      <c r="C19" s="416" t="s">
        <v>258</v>
      </c>
      <c r="D19" s="364">
        <v>7438</v>
      </c>
      <c r="E19" s="364">
        <v>7530</v>
      </c>
      <c r="F19" s="418" t="s">
        <v>116</v>
      </c>
      <c r="G19" s="369">
        <f>SUM(G12+G15+G18+G16)</f>
        <v>43839</v>
      </c>
      <c r="H19" s="369">
        <f>SUM(H12+H15+H18+H16)</f>
        <v>43501</v>
      </c>
      <c r="I19" s="491"/>
      <c r="J19" s="47"/>
    </row>
    <row r="20" spans="1:10" ht="15">
      <c r="A20" s="47"/>
      <c r="B20" s="485"/>
      <c r="C20" s="416" t="s">
        <v>259</v>
      </c>
      <c r="D20" s="364">
        <v>41573</v>
      </c>
      <c r="E20" s="364">
        <v>42512</v>
      </c>
      <c r="F20" s="418" t="s">
        <v>264</v>
      </c>
      <c r="G20" s="403" t="s">
        <v>282</v>
      </c>
      <c r="H20" s="419" t="s">
        <v>163</v>
      </c>
      <c r="I20" s="491"/>
      <c r="J20" s="47"/>
    </row>
    <row r="21" spans="1:10" ht="30">
      <c r="A21" s="47"/>
      <c r="B21" s="485"/>
      <c r="C21" s="408" t="s">
        <v>238</v>
      </c>
      <c r="D21" s="364">
        <v>1808</v>
      </c>
      <c r="E21" s="364">
        <v>2071</v>
      </c>
      <c r="F21" s="413" t="s">
        <v>265</v>
      </c>
      <c r="G21" s="543">
        <v>723</v>
      </c>
      <c r="H21" s="364">
        <v>855</v>
      </c>
      <c r="I21" s="491"/>
      <c r="J21" s="47"/>
    </row>
    <row r="22" spans="1:10" ht="15">
      <c r="A22" s="47"/>
      <c r="B22" s="485"/>
      <c r="C22" s="408" t="s">
        <v>239</v>
      </c>
      <c r="D22" s="364">
        <v>1283</v>
      </c>
      <c r="E22" s="364">
        <v>1333</v>
      </c>
      <c r="F22" s="418" t="s">
        <v>115</v>
      </c>
      <c r="G22" s="369">
        <v>723</v>
      </c>
      <c r="H22" s="370">
        <f>SUM(H21)</f>
        <v>855</v>
      </c>
      <c r="I22" s="491"/>
      <c r="J22" s="47"/>
    </row>
    <row r="23" spans="1:10" ht="30">
      <c r="A23" s="47"/>
      <c r="B23" s="485"/>
      <c r="C23" s="408" t="s">
        <v>260</v>
      </c>
      <c r="D23" s="364">
        <v>196</v>
      </c>
      <c r="E23" s="364">
        <v>190</v>
      </c>
      <c r="F23" s="418" t="s">
        <v>266</v>
      </c>
      <c r="G23" s="403" t="s">
        <v>282</v>
      </c>
      <c r="H23" s="419" t="s">
        <v>163</v>
      </c>
      <c r="I23" s="491"/>
      <c r="J23" s="47"/>
    </row>
    <row r="24" spans="1:10" ht="30">
      <c r="A24" s="47"/>
      <c r="B24" s="485"/>
      <c r="C24" s="414" t="s">
        <v>262</v>
      </c>
      <c r="D24" s="367">
        <f>SUM(D19:D23)</f>
        <v>52298</v>
      </c>
      <c r="E24" s="367">
        <f>SUM(E19:E23)</f>
        <v>53636</v>
      </c>
      <c r="F24" s="421" t="s">
        <v>246</v>
      </c>
      <c r="G24" s="362">
        <v>750</v>
      </c>
      <c r="H24" s="363">
        <v>750</v>
      </c>
      <c r="I24" s="491"/>
      <c r="J24" s="47"/>
    </row>
    <row r="25" spans="1:10" ht="15">
      <c r="A25" s="47"/>
      <c r="B25" s="485"/>
      <c r="C25" s="415" t="s">
        <v>263</v>
      </c>
      <c r="D25" s="403" t="s">
        <v>163</v>
      </c>
      <c r="E25" s="407" t="s">
        <v>163</v>
      </c>
      <c r="F25" s="413" t="s">
        <v>268</v>
      </c>
      <c r="G25" s="364">
        <v>750</v>
      </c>
      <c r="H25" s="366">
        <v>750</v>
      </c>
      <c r="I25" s="491"/>
      <c r="J25" s="47"/>
    </row>
    <row r="26" spans="1:10" ht="15">
      <c r="A26" s="47"/>
      <c r="B26" s="485"/>
      <c r="C26" s="415" t="s">
        <v>164</v>
      </c>
      <c r="D26" s="364">
        <v>161</v>
      </c>
      <c r="E26" s="364">
        <v>161</v>
      </c>
      <c r="F26" s="413" t="s">
        <v>269</v>
      </c>
      <c r="G26" s="362">
        <v>183884</v>
      </c>
      <c r="H26" s="363">
        <v>184420</v>
      </c>
      <c r="I26" s="491"/>
      <c r="J26" s="47"/>
    </row>
    <row r="27" spans="1:10" ht="15">
      <c r="A27" s="47"/>
      <c r="B27" s="485"/>
      <c r="C27" s="422" t="s">
        <v>240</v>
      </c>
      <c r="D27" s="369">
        <f>SUM(D14+D24+D26)</f>
        <v>52475</v>
      </c>
      <c r="E27" s="369">
        <f>SUM(E14+E24+E26)</f>
        <v>53819</v>
      </c>
      <c r="F27" s="413" t="s">
        <v>267</v>
      </c>
      <c r="G27" s="364">
        <v>183583</v>
      </c>
      <c r="H27" s="366">
        <v>184314</v>
      </c>
      <c r="I27" s="491"/>
      <c r="J27" s="47"/>
    </row>
    <row r="28" spans="1:10" ht="15">
      <c r="A28" s="47"/>
      <c r="B28" s="485"/>
      <c r="C28" s="423" t="s">
        <v>241</v>
      </c>
      <c r="D28" s="403" t="s">
        <v>282</v>
      </c>
      <c r="E28" s="407" t="s">
        <v>163</v>
      </c>
      <c r="F28" s="413" t="s">
        <v>271</v>
      </c>
      <c r="G28" s="363">
        <v>2914</v>
      </c>
      <c r="H28" s="363">
        <f>H29</f>
        <v>2920</v>
      </c>
      <c r="I28" s="491"/>
      <c r="J28" s="47"/>
    </row>
    <row r="29" spans="1:10" ht="15">
      <c r="A29" s="47"/>
      <c r="B29" s="485"/>
      <c r="C29" s="424" t="s">
        <v>242</v>
      </c>
      <c r="D29" s="403" t="s">
        <v>282</v>
      </c>
      <c r="E29" s="407" t="s">
        <v>163</v>
      </c>
      <c r="F29" s="413" t="s">
        <v>267</v>
      </c>
      <c r="G29" s="544">
        <v>2617</v>
      </c>
      <c r="H29" s="364">
        <v>2920</v>
      </c>
      <c r="I29" s="491"/>
      <c r="J29" s="47"/>
    </row>
    <row r="30" spans="1:10" ht="15">
      <c r="A30" s="47"/>
      <c r="B30" s="485"/>
      <c r="C30" s="420" t="s">
        <v>243</v>
      </c>
      <c r="D30" s="364">
        <v>3264</v>
      </c>
      <c r="E30" s="364">
        <v>2317</v>
      </c>
      <c r="F30" s="413" t="s">
        <v>1</v>
      </c>
      <c r="G30" s="362">
        <f>SUM(G32+G34+G36+G38)</f>
        <v>2668</v>
      </c>
      <c r="H30" s="362">
        <f>SUM(H32+H34+H36+H38)</f>
        <v>2894</v>
      </c>
      <c r="I30" s="491"/>
      <c r="J30" s="47"/>
    </row>
    <row r="31" spans="1:10" ht="15">
      <c r="A31" s="47"/>
      <c r="B31" s="485"/>
      <c r="C31" s="408" t="s">
        <v>244</v>
      </c>
      <c r="D31" s="364">
        <v>940</v>
      </c>
      <c r="E31" s="364">
        <v>653</v>
      </c>
      <c r="F31" s="413" t="s">
        <v>267</v>
      </c>
      <c r="G31" s="543">
        <f>SUM(G33+G35+G37+G39)</f>
        <v>2162</v>
      </c>
      <c r="H31" s="543">
        <f>SUM(H33+H35+H37+H39)</f>
        <v>2204</v>
      </c>
      <c r="I31" s="491"/>
      <c r="J31" s="47"/>
    </row>
    <row r="32" spans="1:10" ht="15">
      <c r="A32" s="47"/>
      <c r="B32" s="485"/>
      <c r="C32" s="408" t="s">
        <v>270</v>
      </c>
      <c r="D32" s="425">
        <f>SUM(D33)</f>
        <v>7</v>
      </c>
      <c r="E32" s="425">
        <v>7</v>
      </c>
      <c r="F32" s="413" t="s">
        <v>3</v>
      </c>
      <c r="G32" s="362">
        <v>544</v>
      </c>
      <c r="H32" s="363">
        <f>H33</f>
        <v>653</v>
      </c>
      <c r="I32" s="491"/>
      <c r="J32" s="47"/>
    </row>
    <row r="33" spans="1:10" ht="15">
      <c r="A33" s="47"/>
      <c r="B33" s="485"/>
      <c r="C33" s="408" t="s">
        <v>272</v>
      </c>
      <c r="D33" s="364">
        <v>7</v>
      </c>
      <c r="E33" s="364">
        <v>7</v>
      </c>
      <c r="F33" s="413" t="s">
        <v>267</v>
      </c>
      <c r="G33" s="543">
        <v>544</v>
      </c>
      <c r="H33" s="364">
        <v>653</v>
      </c>
      <c r="I33" s="491"/>
      <c r="J33" s="47"/>
    </row>
    <row r="34" spans="1:10" ht="15">
      <c r="A34" s="47"/>
      <c r="B34" s="485"/>
      <c r="C34" s="414" t="s">
        <v>253</v>
      </c>
      <c r="D34" s="367">
        <f>SUM(D30+D31+D32)</f>
        <v>4211</v>
      </c>
      <c r="E34" s="367">
        <f>SUM(E30+E31+E32)</f>
        <v>2977</v>
      </c>
      <c r="F34" s="413" t="s">
        <v>4</v>
      </c>
      <c r="G34" s="362">
        <v>303</v>
      </c>
      <c r="H34" s="363">
        <f>H35</f>
        <v>251</v>
      </c>
      <c r="I34" s="491"/>
      <c r="J34" s="47"/>
    </row>
    <row r="35" spans="1:10" ht="15">
      <c r="A35" s="47"/>
      <c r="B35" s="485"/>
      <c r="C35" s="415" t="s">
        <v>273</v>
      </c>
      <c r="D35" s="403" t="s">
        <v>282</v>
      </c>
      <c r="E35" s="407" t="s">
        <v>163</v>
      </c>
      <c r="F35" s="421" t="s">
        <v>267</v>
      </c>
      <c r="G35" s="364">
        <v>303</v>
      </c>
      <c r="H35" s="364">
        <v>251</v>
      </c>
      <c r="I35" s="491"/>
      <c r="J35" s="47"/>
    </row>
    <row r="36" spans="1:10" ht="15">
      <c r="A36" s="47"/>
      <c r="B36" s="485"/>
      <c r="C36" s="408" t="s">
        <v>274</v>
      </c>
      <c r="D36" s="364">
        <v>167570</v>
      </c>
      <c r="E36" s="364">
        <v>165510</v>
      </c>
      <c r="F36" s="413" t="s">
        <v>8</v>
      </c>
      <c r="G36" s="362">
        <v>1417</v>
      </c>
      <c r="H36" s="363">
        <v>1393</v>
      </c>
      <c r="I36" s="491"/>
      <c r="J36" s="47"/>
    </row>
    <row r="37" spans="1:10" ht="15">
      <c r="A37" s="47"/>
      <c r="B37" s="485"/>
      <c r="C37" s="410" t="s">
        <v>268</v>
      </c>
      <c r="D37" s="544">
        <v>27</v>
      </c>
      <c r="E37" s="364"/>
      <c r="F37" s="421" t="s">
        <v>267</v>
      </c>
      <c r="G37" s="364">
        <v>1140</v>
      </c>
      <c r="H37" s="364">
        <v>1132</v>
      </c>
      <c r="I37" s="491"/>
      <c r="J37" s="47"/>
    </row>
    <row r="38" spans="1:10" ht="15">
      <c r="A38" s="47"/>
      <c r="B38" s="485"/>
      <c r="C38" s="408" t="s">
        <v>0</v>
      </c>
      <c r="D38" s="364">
        <v>210</v>
      </c>
      <c r="E38" s="364">
        <v>236</v>
      </c>
      <c r="F38" s="413" t="s">
        <v>286</v>
      </c>
      <c r="G38" s="362">
        <v>404</v>
      </c>
      <c r="H38" s="363">
        <v>597</v>
      </c>
      <c r="I38" s="491"/>
      <c r="J38" s="47"/>
    </row>
    <row r="39" spans="1:10" ht="15">
      <c r="A39" s="47"/>
      <c r="B39" s="485"/>
      <c r="C39" s="408" t="s">
        <v>268</v>
      </c>
      <c r="D39" s="544">
        <v>24</v>
      </c>
      <c r="E39" s="364"/>
      <c r="F39" s="413" t="s">
        <v>267</v>
      </c>
      <c r="G39" s="364">
        <v>175</v>
      </c>
      <c r="H39" s="364">
        <v>168</v>
      </c>
      <c r="I39" s="491"/>
      <c r="J39" s="47"/>
    </row>
    <row r="40" spans="1:10" ht="14.25">
      <c r="A40" s="47"/>
      <c r="B40" s="485"/>
      <c r="C40" s="414" t="s">
        <v>262</v>
      </c>
      <c r="D40" s="367">
        <f>SUM(D36+D38)</f>
        <v>167780</v>
      </c>
      <c r="E40" s="367">
        <f>SUM(E36+E38)</f>
        <v>165746</v>
      </c>
      <c r="F40" s="429" t="s">
        <v>10</v>
      </c>
      <c r="G40" s="370">
        <f>SUM(G24+G26+G28+G30)</f>
        <v>190216</v>
      </c>
      <c r="H40" s="370">
        <f>SUM(H24+H26+H28+H30)</f>
        <v>190984</v>
      </c>
      <c r="I40" s="491"/>
      <c r="J40" s="47"/>
    </row>
    <row r="41" spans="1:10" ht="14.25">
      <c r="A41" s="47"/>
      <c r="B41" s="485"/>
      <c r="C41" s="415" t="s">
        <v>2</v>
      </c>
      <c r="D41" s="403" t="s">
        <v>163</v>
      </c>
      <c r="E41" s="426" t="s">
        <v>163</v>
      </c>
      <c r="F41" s="430" t="s">
        <v>267</v>
      </c>
      <c r="G41" s="431">
        <f>SUM(G27+G29+G31)</f>
        <v>188362</v>
      </c>
      <c r="H41" s="431">
        <f>SUM(H27+H29+H31)</f>
        <v>189438</v>
      </c>
      <c r="I41" s="491"/>
      <c r="J41" s="47"/>
    </row>
    <row r="42" spans="1:10" ht="15">
      <c r="A42" s="47"/>
      <c r="B42" s="485"/>
      <c r="C42" s="415" t="s">
        <v>5</v>
      </c>
      <c r="D42" s="365">
        <f>SUM(D43:D44)</f>
        <v>9191</v>
      </c>
      <c r="E42" s="365">
        <f>SUM(E43:E44)</f>
        <v>11682</v>
      </c>
      <c r="F42" s="470" t="s">
        <v>247</v>
      </c>
      <c r="G42" s="471">
        <v>1854</v>
      </c>
      <c r="H42" s="471">
        <v>1546</v>
      </c>
      <c r="I42" s="491"/>
      <c r="J42" s="47"/>
    </row>
    <row r="43" spans="1:10" ht="15">
      <c r="A43" s="47"/>
      <c r="B43" s="485"/>
      <c r="C43" s="420" t="s">
        <v>6</v>
      </c>
      <c r="D43" s="364">
        <v>15</v>
      </c>
      <c r="E43" s="469">
        <v>30</v>
      </c>
      <c r="F43" s="472"/>
      <c r="G43" s="473"/>
      <c r="H43" s="474"/>
      <c r="I43" s="491"/>
      <c r="J43" s="47"/>
    </row>
    <row r="44" spans="1:10" ht="15">
      <c r="A44" s="47"/>
      <c r="B44" s="485"/>
      <c r="C44" s="416" t="s">
        <v>7</v>
      </c>
      <c r="D44" s="364">
        <v>9176</v>
      </c>
      <c r="E44" s="469">
        <v>11652</v>
      </c>
      <c r="F44" s="475"/>
      <c r="G44" s="476"/>
      <c r="H44" s="477"/>
      <c r="I44" s="491"/>
      <c r="J44" s="47"/>
    </row>
    <row r="45" spans="1:10" ht="14.25">
      <c r="A45" s="47"/>
      <c r="B45" s="485"/>
      <c r="C45" s="427" t="s">
        <v>257</v>
      </c>
      <c r="D45" s="367">
        <f>SUM(D42)</f>
        <v>9191</v>
      </c>
      <c r="E45" s="367">
        <f>SUM(E42)</f>
        <v>11682</v>
      </c>
      <c r="F45" s="475"/>
      <c r="G45" s="476"/>
      <c r="H45" s="477"/>
      <c r="I45" s="491"/>
      <c r="J45" s="47"/>
    </row>
    <row r="46" spans="1:10" ht="14.25">
      <c r="A46" s="47"/>
      <c r="B46" s="485"/>
      <c r="C46" s="423" t="s">
        <v>9</v>
      </c>
      <c r="D46" s="428">
        <f>SUM(D34+D40+D45)</f>
        <v>181182</v>
      </c>
      <c r="E46" s="428">
        <f>SUM(E34+E40+E45)</f>
        <v>180405</v>
      </c>
      <c r="F46" s="475"/>
      <c r="G46" s="476"/>
      <c r="H46" s="477"/>
      <c r="I46" s="491"/>
      <c r="J46" s="47"/>
    </row>
    <row r="47" spans="1:10" ht="15">
      <c r="A47" s="47"/>
      <c r="B47" s="485"/>
      <c r="C47" s="423" t="s">
        <v>248</v>
      </c>
      <c r="D47" s="364">
        <v>1121</v>
      </c>
      <c r="E47" s="469">
        <v>1116</v>
      </c>
      <c r="F47" s="478"/>
      <c r="G47" s="479"/>
      <c r="H47" s="480"/>
      <c r="I47" s="491"/>
      <c r="J47" s="47"/>
    </row>
    <row r="48" spans="1:10" ht="15" thickBot="1">
      <c r="A48" s="48"/>
      <c r="B48" s="485"/>
      <c r="C48" s="511" t="s">
        <v>249</v>
      </c>
      <c r="D48" s="512">
        <f>SUM(D27+D46+D47)</f>
        <v>234778</v>
      </c>
      <c r="E48" s="512">
        <f>E27+E46+E47</f>
        <v>235340</v>
      </c>
      <c r="F48" s="513" t="s">
        <v>11</v>
      </c>
      <c r="G48" s="514">
        <f>SUM(G19+G22+G40)</f>
        <v>234778</v>
      </c>
      <c r="H48" s="514">
        <f>SUM(H19+H22+H40)</f>
        <v>235340</v>
      </c>
      <c r="I48" s="491"/>
      <c r="J48" s="47"/>
    </row>
    <row r="49" spans="2:9" ht="14.25">
      <c r="B49" s="488"/>
      <c r="C49" s="502"/>
      <c r="D49" s="503"/>
      <c r="E49" s="504"/>
      <c r="F49" s="505"/>
      <c r="G49" s="506"/>
      <c r="H49" s="506"/>
      <c r="I49" s="493"/>
    </row>
    <row r="50" spans="2:9" ht="12.75">
      <c r="B50" s="488"/>
      <c r="C50" s="497" t="str">
        <f>"Дата: "&amp;TEXT(FIRMA!D18,"dd\.mm\.yyyy")&amp;" г."</f>
        <v>Дата: 20.07.2020 г.</v>
      </c>
      <c r="D50" s="496"/>
      <c r="E50" s="501"/>
      <c r="F50" s="481"/>
      <c r="G50" s="507"/>
      <c r="H50" s="507"/>
      <c r="I50" s="493"/>
    </row>
    <row r="51" spans="2:9" ht="6.75" customHeight="1">
      <c r="B51" s="488"/>
      <c r="C51" s="495"/>
      <c r="D51" s="496"/>
      <c r="E51" s="501"/>
      <c r="F51" s="481"/>
      <c r="G51" s="507"/>
      <c r="H51" s="507"/>
      <c r="I51" s="493"/>
    </row>
    <row r="52" spans="2:9" ht="15">
      <c r="B52" s="488"/>
      <c r="C52" s="498" t="s">
        <v>204</v>
      </c>
      <c r="D52" s="499" t="s">
        <v>299</v>
      </c>
      <c r="E52" s="501"/>
      <c r="F52" s="481"/>
      <c r="G52" s="507"/>
      <c r="H52" s="507"/>
      <c r="I52" s="493"/>
    </row>
    <row r="53" spans="2:9" ht="12.75">
      <c r="B53" s="488"/>
      <c r="C53" s="497" t="str">
        <f>"                         /"&amp;FIRMA!D13&amp;" /"</f>
        <v>                         /Светла Бочева /</v>
      </c>
      <c r="D53" s="500"/>
      <c r="E53" s="499" t="str">
        <f>"/"&amp;FIRMA!D11&amp;" /"</f>
        <v>/Божидар Джелебов /</v>
      </c>
      <c r="F53" s="481"/>
      <c r="G53" s="507"/>
      <c r="H53" s="507"/>
      <c r="I53" s="493"/>
    </row>
    <row r="54" spans="2:9" ht="15.75" thickBot="1">
      <c r="B54" s="489"/>
      <c r="C54" s="515"/>
      <c r="D54" s="516"/>
      <c r="E54" s="517"/>
      <c r="F54" s="518"/>
      <c r="G54" s="519"/>
      <c r="H54" s="519"/>
      <c r="I54" s="494"/>
    </row>
    <row r="55" spans="3:5" ht="15.75" thickTop="1">
      <c r="C55" s="508"/>
      <c r="D55" s="509"/>
      <c r="E55" s="510"/>
    </row>
  </sheetData>
  <sheetProtection formatCells="0"/>
  <mergeCells count="11">
    <mergeCell ref="C15:C17"/>
    <mergeCell ref="D15:D17"/>
    <mergeCell ref="E15:E17"/>
    <mergeCell ref="B1:C1"/>
    <mergeCell ref="G2:H2"/>
    <mergeCell ref="C5:F5"/>
    <mergeCell ref="C6:F6"/>
    <mergeCell ref="C8:C9"/>
    <mergeCell ref="D8:E8"/>
    <mergeCell ref="F8:F9"/>
    <mergeCell ref="G8:H8"/>
  </mergeCells>
  <hyperlinks>
    <hyperlink ref="B1" location="FIRMA!A1" display="ЗАГЛАВНА СТР."/>
  </hyperlinks>
  <printOptions horizontalCentered="1"/>
  <pageMargins left="0.2755905511811024" right="0.1968503937007874" top="0.2362204724409449" bottom="0.2362204724409449" header="0.11811023622047245" footer="0.11811023622047245"/>
  <pageSetup blackAndWhite="1" horizontalDpi="600" verticalDpi="600" orientation="portrait" paperSize="9" scale="73" r:id="rId2"/>
  <colBreaks count="1" manualBreakCount="1">
    <brk id="8" min="1" max="8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rgb="FF00B0F0"/>
  </sheetPr>
  <dimension ref="A1:R101"/>
  <sheetViews>
    <sheetView showGridLines="0" zoomScale="85" zoomScaleNormal="85" zoomScalePageLayoutView="0" workbookViewId="0" topLeftCell="A1">
      <selection activeCell="I12" sqref="I12"/>
    </sheetView>
  </sheetViews>
  <sheetFormatPr defaultColWidth="8.88671875" defaultRowHeight="15"/>
  <cols>
    <col min="1" max="1" width="4.77734375" style="50" customWidth="1"/>
    <col min="2" max="2" width="1.99609375" style="50" customWidth="1"/>
    <col min="3" max="3" width="29.4453125" style="50" customWidth="1"/>
    <col min="4" max="4" width="8.88671875" style="300" bestFit="1" customWidth="1"/>
    <col min="5" max="5" width="8.77734375" style="300" customWidth="1"/>
    <col min="6" max="7" width="8.88671875" style="300" bestFit="1" customWidth="1"/>
    <col min="8" max="8" width="27.99609375" style="50" customWidth="1"/>
    <col min="9" max="11" width="8.88671875" style="300" bestFit="1" customWidth="1"/>
    <col min="12" max="12" width="8.99609375" style="300" customWidth="1"/>
    <col min="13" max="13" width="2.4453125" style="50" customWidth="1"/>
    <col min="14" max="16384" width="8.88671875" style="50" customWidth="1"/>
  </cols>
  <sheetData>
    <row r="1" spans="1:18" s="49" customFormat="1" ht="27" customHeight="1" thickBot="1">
      <c r="A1" s="49" t="s">
        <v>295</v>
      </c>
      <c r="B1" s="646" t="s">
        <v>215</v>
      </c>
      <c r="C1" s="628"/>
      <c r="D1" s="14"/>
      <c r="E1" s="14"/>
      <c r="F1" s="14"/>
      <c r="G1" s="14"/>
      <c r="H1" s="14"/>
      <c r="I1" s="14"/>
      <c r="J1" s="14"/>
      <c r="K1" s="14"/>
      <c r="L1" s="14"/>
      <c r="M1" s="14"/>
      <c r="Q1" s="50"/>
      <c r="R1" s="50"/>
    </row>
    <row r="2" spans="1:18" s="49" customFormat="1" ht="12.75" customHeight="1" thickTop="1">
      <c r="A2" s="13"/>
      <c r="B2" s="130"/>
      <c r="C2" s="131"/>
      <c r="D2" s="295"/>
      <c r="E2" s="295"/>
      <c r="F2" s="295"/>
      <c r="G2" s="295"/>
      <c r="H2" s="132"/>
      <c r="I2" s="629"/>
      <c r="J2" s="630"/>
      <c r="K2" s="629" t="s">
        <v>277</v>
      </c>
      <c r="L2" s="630"/>
      <c r="M2" s="51"/>
      <c r="N2" s="8"/>
      <c r="O2" s="52"/>
      <c r="Q2" s="50"/>
      <c r="R2" s="50"/>
    </row>
    <row r="3" spans="1:18" s="3" customFormat="1" ht="16.5" customHeight="1">
      <c r="A3" s="13"/>
      <c r="B3" s="133"/>
      <c r="C3" s="651" t="s">
        <v>290</v>
      </c>
      <c r="D3" s="651"/>
      <c r="E3" s="651"/>
      <c r="F3" s="651"/>
      <c r="G3" s="651"/>
      <c r="H3" s="651"/>
      <c r="I3" s="651"/>
      <c r="J3" s="651"/>
      <c r="K3" s="651"/>
      <c r="L3" s="185" t="s">
        <v>206</v>
      </c>
      <c r="M3" s="15"/>
      <c r="N3" s="8"/>
      <c r="O3" s="21"/>
      <c r="P3" s="21"/>
      <c r="Q3" s="9"/>
      <c r="R3" s="9"/>
    </row>
    <row r="4" spans="1:18" s="3" customFormat="1" ht="16.5" customHeight="1">
      <c r="A4" s="13"/>
      <c r="B4" s="133"/>
      <c r="C4" s="651" t="str">
        <f>"на "&amp;FIRMA!D4</f>
        <v>на ТРАНСПОРТНО СТРОИТЕЛСТВО И ВЪЗСТАНОВЯВАНЕ ЕАД</v>
      </c>
      <c r="D4" s="651"/>
      <c r="E4" s="651"/>
      <c r="F4" s="651"/>
      <c r="G4" s="651"/>
      <c r="H4" s="651"/>
      <c r="I4" s="651"/>
      <c r="J4" s="651"/>
      <c r="K4" s="651"/>
      <c r="L4" s="189" t="str">
        <f>"БУЛСТАТ: "&amp;FIRMA!D10</f>
        <v>БУЛСТАТ: BG 205677435</v>
      </c>
      <c r="M4" s="15"/>
      <c r="N4" s="8"/>
      <c r="O4" s="21"/>
      <c r="P4" s="21"/>
      <c r="Q4" s="9"/>
      <c r="R4" s="9"/>
    </row>
    <row r="5" spans="1:18" s="3" customFormat="1" ht="16.5" customHeight="1">
      <c r="A5" s="13"/>
      <c r="B5" s="133"/>
      <c r="C5" s="651" t="str">
        <f>"за периода от "&amp;TEXT(FIRMA!D16,"dd\.mm\.yyyy")&amp;"г.  до "&amp;TEXT(FIRMA!D17,"dd\.mm\.yyyy")&amp;"г."</f>
        <v>за периода от 01.01.2020г.  до 30.06.2020г.</v>
      </c>
      <c r="D5" s="651"/>
      <c r="E5" s="651"/>
      <c r="F5" s="651"/>
      <c r="G5" s="651"/>
      <c r="H5" s="651"/>
      <c r="I5" s="651"/>
      <c r="J5" s="651"/>
      <c r="K5" s="651"/>
      <c r="L5" s="303"/>
      <c r="M5" s="15"/>
      <c r="N5" s="8"/>
      <c r="O5" s="21"/>
      <c r="P5" s="21"/>
      <c r="Q5" s="9"/>
      <c r="R5" s="9"/>
    </row>
    <row r="6" spans="1:18" s="49" customFormat="1" ht="13.5" customHeight="1" thickBot="1">
      <c r="A6" s="13"/>
      <c r="B6" s="130"/>
      <c r="C6" s="131"/>
      <c r="D6" s="296"/>
      <c r="E6" s="301"/>
      <c r="F6" s="296"/>
      <c r="G6" s="301"/>
      <c r="H6" s="134"/>
      <c r="I6" s="296"/>
      <c r="J6" s="296"/>
      <c r="K6" s="296"/>
      <c r="L6" s="296"/>
      <c r="M6" s="51"/>
      <c r="N6" s="8"/>
      <c r="O6" s="52"/>
      <c r="Q6" s="50"/>
      <c r="R6" s="50"/>
    </row>
    <row r="7" spans="1:18" s="49" customFormat="1" ht="15.75">
      <c r="A7" s="13"/>
      <c r="B7" s="130"/>
      <c r="C7" s="647" t="s">
        <v>99</v>
      </c>
      <c r="D7" s="652" t="s">
        <v>279</v>
      </c>
      <c r="E7" s="653"/>
      <c r="F7" s="653"/>
      <c r="G7" s="654"/>
      <c r="H7" s="649" t="s">
        <v>101</v>
      </c>
      <c r="I7" s="652" t="s">
        <v>279</v>
      </c>
      <c r="J7" s="653"/>
      <c r="K7" s="653"/>
      <c r="L7" s="655"/>
      <c r="M7" s="1"/>
      <c r="N7" s="8"/>
      <c r="O7" s="19"/>
      <c r="Q7" s="50"/>
      <c r="R7" s="50"/>
    </row>
    <row r="8" spans="1:18" s="49" customFormat="1" ht="44.25" customHeight="1" thickBot="1">
      <c r="A8" s="13"/>
      <c r="B8" s="130"/>
      <c r="C8" s="648"/>
      <c r="D8" s="449" t="s">
        <v>311</v>
      </c>
      <c r="E8" s="449" t="s">
        <v>312</v>
      </c>
      <c r="F8" s="449" t="s">
        <v>314</v>
      </c>
      <c r="G8" s="449" t="s">
        <v>313</v>
      </c>
      <c r="H8" s="650"/>
      <c r="I8" s="449" t="s">
        <v>311</v>
      </c>
      <c r="J8" s="449" t="s">
        <v>312</v>
      </c>
      <c r="K8" s="449" t="s">
        <v>314</v>
      </c>
      <c r="L8" s="449" t="s">
        <v>313</v>
      </c>
      <c r="M8" s="2"/>
      <c r="N8" s="8"/>
      <c r="O8" s="20"/>
      <c r="Q8" s="50"/>
      <c r="R8" s="50"/>
    </row>
    <row r="9" spans="1:18" s="49" customFormat="1" ht="16.5" thickBot="1">
      <c r="A9" s="13"/>
      <c r="B9" s="130"/>
      <c r="C9" s="166" t="s">
        <v>119</v>
      </c>
      <c r="D9" s="297">
        <v>1</v>
      </c>
      <c r="E9" s="297">
        <v>2</v>
      </c>
      <c r="F9" s="297">
        <v>1</v>
      </c>
      <c r="G9" s="297">
        <v>2</v>
      </c>
      <c r="H9" s="167" t="s">
        <v>119</v>
      </c>
      <c r="I9" s="461">
        <v>1</v>
      </c>
      <c r="J9" s="297">
        <v>2</v>
      </c>
      <c r="K9" s="462">
        <v>1</v>
      </c>
      <c r="L9" s="304">
        <v>2</v>
      </c>
      <c r="M9" s="1"/>
      <c r="N9" s="8"/>
      <c r="O9" s="19"/>
      <c r="Q9" s="50"/>
      <c r="R9" s="50"/>
    </row>
    <row r="10" spans="1:18" s="49" customFormat="1" ht="15.75">
      <c r="A10" s="13"/>
      <c r="B10" s="130"/>
      <c r="C10" s="463" t="s">
        <v>12</v>
      </c>
      <c r="D10" s="464" t="s">
        <v>282</v>
      </c>
      <c r="E10" s="465" t="s">
        <v>282</v>
      </c>
      <c r="F10" s="464" t="s">
        <v>282</v>
      </c>
      <c r="G10" s="465" t="s">
        <v>282</v>
      </c>
      <c r="H10" s="466" t="s">
        <v>71</v>
      </c>
      <c r="I10" s="464" t="s">
        <v>282</v>
      </c>
      <c r="J10" s="467" t="s">
        <v>282</v>
      </c>
      <c r="K10" s="464" t="s">
        <v>282</v>
      </c>
      <c r="L10" s="468" t="s">
        <v>282</v>
      </c>
      <c r="M10" s="1"/>
      <c r="N10" s="8"/>
      <c r="O10" s="19"/>
      <c r="Q10" s="50"/>
      <c r="R10" s="50"/>
    </row>
    <row r="11" spans="1:18" s="49" customFormat="1" ht="25.5">
      <c r="A11" s="13"/>
      <c r="B11" s="130"/>
      <c r="C11" s="204" t="s">
        <v>13</v>
      </c>
      <c r="D11" s="376">
        <v>0</v>
      </c>
      <c r="E11" s="377">
        <v>0</v>
      </c>
      <c r="F11" s="549">
        <v>-413</v>
      </c>
      <c r="G11" s="549">
        <v>-413</v>
      </c>
      <c r="H11" s="357" t="s">
        <v>72</v>
      </c>
      <c r="I11" s="567">
        <f>I12+I13+I14</f>
        <v>20407</v>
      </c>
      <c r="J11" s="568">
        <f>J12+J13+J14</f>
        <v>16710</v>
      </c>
      <c r="K11" s="569">
        <f>K12+K13+K14</f>
        <v>1986</v>
      </c>
      <c r="L11" s="570">
        <f>L12+L13+L14</f>
        <v>1986</v>
      </c>
      <c r="M11" s="51"/>
      <c r="N11" s="8"/>
      <c r="O11" s="52"/>
      <c r="Q11" s="50"/>
      <c r="R11" s="50"/>
    </row>
    <row r="12" spans="1:18" s="49" customFormat="1" ht="25.5">
      <c r="A12" s="13"/>
      <c r="B12" s="130"/>
      <c r="C12" s="204" t="s">
        <v>44</v>
      </c>
      <c r="D12" s="433">
        <f>D13+D14</f>
        <v>14007</v>
      </c>
      <c r="E12" s="433">
        <f>E13+E14</f>
        <v>11332</v>
      </c>
      <c r="F12" s="550">
        <f>F13+F14</f>
        <v>760</v>
      </c>
      <c r="G12" s="550">
        <f>G13+G14</f>
        <v>760</v>
      </c>
      <c r="H12" s="356" t="s">
        <v>74</v>
      </c>
      <c r="I12" s="571">
        <v>20269</v>
      </c>
      <c r="J12" s="572">
        <f>20269-3611</f>
        <v>16658</v>
      </c>
      <c r="K12" s="573">
        <v>1937</v>
      </c>
      <c r="L12" s="574">
        <v>1937</v>
      </c>
      <c r="M12" s="51"/>
      <c r="N12" s="8"/>
      <c r="O12" s="52"/>
      <c r="Q12" s="50"/>
      <c r="R12" s="50"/>
    </row>
    <row r="13" spans="1:18" s="49" customFormat="1" ht="15.75">
      <c r="A13" s="13"/>
      <c r="B13" s="130"/>
      <c r="C13" s="204" t="s">
        <v>45</v>
      </c>
      <c r="D13" s="434">
        <v>10006</v>
      </c>
      <c r="E13" s="434">
        <f>10006-1812</f>
        <v>8194</v>
      </c>
      <c r="F13" s="551">
        <v>487</v>
      </c>
      <c r="G13" s="551">
        <v>487</v>
      </c>
      <c r="H13" s="356" t="s">
        <v>73</v>
      </c>
      <c r="I13" s="575">
        <v>6</v>
      </c>
      <c r="J13" s="576">
        <f>6-5</f>
        <v>1</v>
      </c>
      <c r="K13" s="577">
        <v>6</v>
      </c>
      <c r="L13" s="574">
        <v>6</v>
      </c>
      <c r="M13" s="51"/>
      <c r="N13" s="8"/>
      <c r="O13" s="52"/>
      <c r="Q13" s="50"/>
      <c r="R13" s="50"/>
    </row>
    <row r="14" spans="1:18" s="49" customFormat="1" ht="15.75">
      <c r="A14" s="13"/>
      <c r="B14" s="130"/>
      <c r="C14" s="204" t="s">
        <v>46</v>
      </c>
      <c r="D14" s="434">
        <v>4001</v>
      </c>
      <c r="E14" s="434">
        <f>4001-863</f>
        <v>3138</v>
      </c>
      <c r="F14" s="551">
        <v>273</v>
      </c>
      <c r="G14" s="551">
        <v>273</v>
      </c>
      <c r="H14" s="356" t="s">
        <v>75</v>
      </c>
      <c r="I14" s="578">
        <v>132</v>
      </c>
      <c r="J14" s="576">
        <f>132-81</f>
        <v>51</v>
      </c>
      <c r="K14" s="579">
        <v>43</v>
      </c>
      <c r="L14" s="574">
        <v>43</v>
      </c>
      <c r="M14" s="51"/>
      <c r="N14" s="8"/>
      <c r="O14" s="52"/>
      <c r="Q14" s="50"/>
      <c r="R14" s="50"/>
    </row>
    <row r="15" spans="1:18" s="49" customFormat="1" ht="25.5">
      <c r="A15" s="13"/>
      <c r="B15" s="130"/>
      <c r="C15" s="204" t="s">
        <v>47</v>
      </c>
      <c r="D15" s="433">
        <f>D16+D17</f>
        <v>5519</v>
      </c>
      <c r="E15" s="433">
        <f>E16+E17</f>
        <v>2893</v>
      </c>
      <c r="F15" s="550">
        <f>F16+F17</f>
        <v>886</v>
      </c>
      <c r="G15" s="550">
        <f>G16+G17</f>
        <v>886</v>
      </c>
      <c r="H15" s="356" t="s">
        <v>76</v>
      </c>
      <c r="I15" s="578">
        <v>286</v>
      </c>
      <c r="J15" s="576">
        <f>286-717</f>
        <v>-431</v>
      </c>
      <c r="K15" s="579"/>
      <c r="L15" s="580"/>
      <c r="M15" s="51"/>
      <c r="N15" s="8"/>
      <c r="O15" s="52"/>
      <c r="Q15" s="50"/>
      <c r="R15" s="50"/>
    </row>
    <row r="16" spans="1:18" s="49" customFormat="1" ht="25.5">
      <c r="A16" s="13"/>
      <c r="B16" s="130"/>
      <c r="C16" s="204" t="s">
        <v>48</v>
      </c>
      <c r="D16" s="434">
        <v>4447</v>
      </c>
      <c r="E16" s="434">
        <f>4447-2121</f>
        <v>2326</v>
      </c>
      <c r="F16" s="551">
        <v>718</v>
      </c>
      <c r="G16" s="551">
        <v>718</v>
      </c>
      <c r="H16" s="356" t="s">
        <v>77</v>
      </c>
      <c r="I16" s="578">
        <v>3</v>
      </c>
      <c r="J16" s="576">
        <f>3-1</f>
        <v>2</v>
      </c>
      <c r="K16" s="579"/>
      <c r="L16" s="580"/>
      <c r="M16" s="51"/>
      <c r="N16" s="8"/>
      <c r="O16" s="52"/>
      <c r="Q16" s="50"/>
      <c r="R16" s="50"/>
    </row>
    <row r="17" spans="1:18" s="49" customFormat="1" ht="15.75">
      <c r="A17" s="13"/>
      <c r="B17" s="130"/>
      <c r="C17" s="204" t="s">
        <v>49</v>
      </c>
      <c r="D17" s="434">
        <v>1072</v>
      </c>
      <c r="E17" s="434">
        <f>1072-505</f>
        <v>567</v>
      </c>
      <c r="F17" s="551">
        <v>168</v>
      </c>
      <c r="G17" s="551">
        <v>168</v>
      </c>
      <c r="H17" s="357" t="s">
        <v>78</v>
      </c>
      <c r="I17" s="578">
        <v>1376</v>
      </c>
      <c r="J17" s="576">
        <f>1376-1045</f>
        <v>331</v>
      </c>
      <c r="K17" s="579">
        <v>34</v>
      </c>
      <c r="L17" s="574">
        <v>34</v>
      </c>
      <c r="M17" s="51"/>
      <c r="N17" s="8"/>
      <c r="O17" s="52"/>
      <c r="Q17" s="50"/>
      <c r="R17" s="50"/>
    </row>
    <row r="18" spans="1:18" s="49" customFormat="1" ht="15.75">
      <c r="A18" s="13"/>
      <c r="B18" s="130"/>
      <c r="C18" s="204" t="s">
        <v>50</v>
      </c>
      <c r="D18" s="434"/>
      <c r="E18" s="434"/>
      <c r="F18" s="551"/>
      <c r="G18" s="551"/>
      <c r="H18" s="358" t="s">
        <v>79</v>
      </c>
      <c r="I18" s="578"/>
      <c r="J18" s="576"/>
      <c r="K18" s="579"/>
      <c r="L18" s="580"/>
      <c r="M18" s="51"/>
      <c r="N18" s="8"/>
      <c r="O18" s="52"/>
      <c r="Q18" s="50"/>
      <c r="R18" s="50"/>
    </row>
    <row r="19" spans="1:18" s="49" customFormat="1" ht="25.5">
      <c r="A19" s="13"/>
      <c r="B19" s="130"/>
      <c r="C19" s="204" t="s">
        <v>51</v>
      </c>
      <c r="D19" s="433">
        <f>D20+D23</f>
        <v>1282</v>
      </c>
      <c r="E19" s="433">
        <f>E20+E23</f>
        <v>642</v>
      </c>
      <c r="F19" s="550">
        <f>F20+F23</f>
        <v>212</v>
      </c>
      <c r="G19" s="550">
        <f>G20+G23</f>
        <v>212</v>
      </c>
      <c r="H19" s="359" t="s">
        <v>80</v>
      </c>
      <c r="I19" s="581">
        <f>I11+I15+I16+I17</f>
        <v>22072</v>
      </c>
      <c r="J19" s="582">
        <f>J11+J15+J16+J17</f>
        <v>16612</v>
      </c>
      <c r="K19" s="583">
        <f>K11+K15+K16+K17</f>
        <v>2020</v>
      </c>
      <c r="L19" s="584">
        <f>L11+L15+L16+L17</f>
        <v>2020</v>
      </c>
      <c r="M19" s="51"/>
      <c r="N19" s="8"/>
      <c r="O19" s="52"/>
      <c r="Q19" s="50"/>
      <c r="R19" s="50"/>
    </row>
    <row r="20" spans="1:18" s="49" customFormat="1" ht="38.25">
      <c r="A20" s="13"/>
      <c r="B20" s="130"/>
      <c r="C20" s="204" t="s">
        <v>55</v>
      </c>
      <c r="D20" s="435">
        <v>1282</v>
      </c>
      <c r="E20" s="435">
        <f>E21+E22</f>
        <v>642</v>
      </c>
      <c r="F20" s="552">
        <f>F21+F22</f>
        <v>212</v>
      </c>
      <c r="G20" s="552">
        <f>G21+G22</f>
        <v>212</v>
      </c>
      <c r="H20" s="357" t="s">
        <v>81</v>
      </c>
      <c r="I20" s="575"/>
      <c r="J20" s="576"/>
      <c r="K20" s="577"/>
      <c r="L20" s="585"/>
      <c r="M20" s="51"/>
      <c r="N20" s="8"/>
      <c r="O20" s="52"/>
      <c r="Q20" s="50"/>
      <c r="R20" s="50"/>
    </row>
    <row r="21" spans="1:18" s="49" customFormat="1" ht="25.5">
      <c r="A21" s="13"/>
      <c r="B21" s="130"/>
      <c r="C21" s="252" t="s">
        <v>52</v>
      </c>
      <c r="D21" s="436">
        <v>1282</v>
      </c>
      <c r="E21" s="436">
        <f>1282-640</f>
        <v>642</v>
      </c>
      <c r="F21" s="553">
        <v>212</v>
      </c>
      <c r="G21" s="551">
        <v>212</v>
      </c>
      <c r="H21" s="360" t="s">
        <v>82</v>
      </c>
      <c r="I21" s="575"/>
      <c r="J21" s="576"/>
      <c r="K21" s="577"/>
      <c r="L21" s="585"/>
      <c r="M21" s="51"/>
      <c r="N21" s="8"/>
      <c r="O21" s="52"/>
      <c r="Q21" s="50"/>
      <c r="R21" s="50"/>
    </row>
    <row r="22" spans="1:18" s="49" customFormat="1" ht="45" customHeight="1">
      <c r="A22" s="13"/>
      <c r="B22" s="130"/>
      <c r="C22" s="205" t="s">
        <v>53</v>
      </c>
      <c r="D22" s="434"/>
      <c r="E22" s="434"/>
      <c r="F22" s="551"/>
      <c r="G22" s="551"/>
      <c r="H22" s="361" t="s">
        <v>83</v>
      </c>
      <c r="I22" s="586"/>
      <c r="J22" s="587"/>
      <c r="K22" s="588"/>
      <c r="L22" s="589"/>
      <c r="M22" s="51"/>
      <c r="N22" s="8"/>
      <c r="O22" s="52"/>
      <c r="Q22" s="50"/>
      <c r="R22" s="50"/>
    </row>
    <row r="23" spans="1:18" s="49" customFormat="1" ht="25.5">
      <c r="A23" s="13"/>
      <c r="B23" s="130"/>
      <c r="C23" s="204" t="s">
        <v>54</v>
      </c>
      <c r="D23" s="438"/>
      <c r="E23" s="438"/>
      <c r="F23" s="554"/>
      <c r="G23" s="554"/>
      <c r="H23" s="358" t="s">
        <v>84</v>
      </c>
      <c r="I23" s="590"/>
      <c r="J23" s="591"/>
      <c r="K23" s="592"/>
      <c r="L23" s="593"/>
      <c r="M23" s="51"/>
      <c r="N23" s="8"/>
      <c r="O23" s="52"/>
      <c r="Q23" s="50"/>
      <c r="R23" s="50"/>
    </row>
    <row r="24" spans="1:18" s="49" customFormat="1" ht="25.5">
      <c r="A24" s="13"/>
      <c r="B24" s="130"/>
      <c r="C24" s="204" t="s">
        <v>56</v>
      </c>
      <c r="D24" s="438">
        <f>D26+D25</f>
        <v>905</v>
      </c>
      <c r="E24" s="438">
        <f>905-454</f>
        <v>451</v>
      </c>
      <c r="F24" s="554">
        <f>F26+F25</f>
        <v>99</v>
      </c>
      <c r="G24" s="554">
        <f>G26+G25</f>
        <v>99</v>
      </c>
      <c r="H24" s="356" t="s">
        <v>85</v>
      </c>
      <c r="I24" s="575">
        <f>SUM(I25:I27)</f>
        <v>0</v>
      </c>
      <c r="J24" s="575">
        <v>0</v>
      </c>
      <c r="K24" s="577"/>
      <c r="L24" s="585"/>
      <c r="M24" s="51"/>
      <c r="N24" s="8"/>
      <c r="O24" s="52"/>
      <c r="Q24" s="50"/>
      <c r="R24" s="50"/>
    </row>
    <row r="25" spans="1:18" s="49" customFormat="1" ht="15.75">
      <c r="A25" s="13"/>
      <c r="B25" s="130"/>
      <c r="C25" s="204" t="s">
        <v>57</v>
      </c>
      <c r="D25" s="438">
        <v>33</v>
      </c>
      <c r="E25" s="438">
        <f>33-32</f>
        <v>1</v>
      </c>
      <c r="F25" s="554">
        <v>3</v>
      </c>
      <c r="G25" s="551">
        <v>3</v>
      </c>
      <c r="H25" s="356" t="s">
        <v>289</v>
      </c>
      <c r="I25" s="575"/>
      <c r="J25" s="576"/>
      <c r="K25" s="577"/>
      <c r="L25" s="585"/>
      <c r="M25" s="51"/>
      <c r="N25" s="8"/>
      <c r="O25" s="52"/>
      <c r="Q25" s="50"/>
      <c r="R25" s="50"/>
    </row>
    <row r="26" spans="1:18" s="49" customFormat="1" ht="26.25" customHeight="1">
      <c r="A26" s="13"/>
      <c r="B26" s="130"/>
      <c r="C26" s="204" t="s">
        <v>287</v>
      </c>
      <c r="D26" s="438">
        <v>872</v>
      </c>
      <c r="E26" s="438">
        <f>872-422</f>
        <v>450</v>
      </c>
      <c r="F26" s="554">
        <v>96</v>
      </c>
      <c r="G26" s="551">
        <v>96</v>
      </c>
      <c r="H26" s="356" t="s">
        <v>307</v>
      </c>
      <c r="I26" s="575">
        <v>0</v>
      </c>
      <c r="J26" s="594">
        <v>0</v>
      </c>
      <c r="K26" s="577"/>
      <c r="L26" s="585"/>
      <c r="M26" s="51"/>
      <c r="N26" s="8"/>
      <c r="O26" s="52"/>
      <c r="Q26" s="50"/>
      <c r="R26" s="50"/>
    </row>
    <row r="27" spans="1:18" s="49" customFormat="1" ht="25.5">
      <c r="A27" s="13"/>
      <c r="B27" s="130"/>
      <c r="C27" s="206" t="s">
        <v>58</v>
      </c>
      <c r="D27" s="439">
        <f>D11+D12+D15+D19+D24</f>
        <v>21713</v>
      </c>
      <c r="E27" s="439">
        <f>E11+E12+E15+E19+E24</f>
        <v>15318</v>
      </c>
      <c r="F27" s="555">
        <f>F11+F12+F15+F19+F24</f>
        <v>1544</v>
      </c>
      <c r="G27" s="555">
        <f>G11+G12+G15+G19+G24</f>
        <v>1544</v>
      </c>
      <c r="H27" s="356" t="s">
        <v>86</v>
      </c>
      <c r="I27" s="575"/>
      <c r="J27" s="595"/>
      <c r="K27" s="577"/>
      <c r="L27" s="596"/>
      <c r="M27" s="51"/>
      <c r="N27" s="8"/>
      <c r="O27" s="52"/>
      <c r="Q27" s="50"/>
      <c r="R27" s="50"/>
    </row>
    <row r="28" spans="1:18" s="49" customFormat="1" ht="38.25">
      <c r="A28" s="13"/>
      <c r="B28" s="130"/>
      <c r="C28" s="390" t="s">
        <v>278</v>
      </c>
      <c r="D28" s="436"/>
      <c r="E28" s="437"/>
      <c r="F28" s="553"/>
      <c r="G28" s="556"/>
      <c r="H28" s="378" t="s">
        <v>87</v>
      </c>
      <c r="I28" s="597">
        <f>I20+I22+I24</f>
        <v>0</v>
      </c>
      <c r="J28" s="598">
        <f>J20+J22+J24</f>
        <v>0</v>
      </c>
      <c r="K28" s="599">
        <f>K20+K22+K24</f>
        <v>0</v>
      </c>
      <c r="L28" s="600">
        <f>L20+L22+L24</f>
        <v>0</v>
      </c>
      <c r="M28" s="51"/>
      <c r="N28" s="8"/>
      <c r="O28" s="52"/>
      <c r="Q28" s="50"/>
      <c r="R28" s="50"/>
    </row>
    <row r="29" spans="1:18" s="49" customFormat="1" ht="25.5">
      <c r="A29" s="13"/>
      <c r="B29" s="130"/>
      <c r="C29" s="252" t="s">
        <v>59</v>
      </c>
      <c r="D29" s="434"/>
      <c r="E29" s="440"/>
      <c r="F29" s="551"/>
      <c r="G29" s="557"/>
      <c r="H29" s="379"/>
      <c r="I29" s="601"/>
      <c r="J29" s="601"/>
      <c r="K29" s="601"/>
      <c r="L29" s="602"/>
      <c r="M29" s="51"/>
      <c r="N29" s="8"/>
      <c r="O29" s="52"/>
      <c r="Q29" s="50"/>
      <c r="R29" s="50"/>
    </row>
    <row r="30" spans="1:18" s="49" customFormat="1" ht="27.75" customHeight="1">
      <c r="A30" s="13"/>
      <c r="B30" s="130"/>
      <c r="C30" s="204" t="s">
        <v>60</v>
      </c>
      <c r="D30" s="434">
        <f>SUM(D32+D31)</f>
        <v>21</v>
      </c>
      <c r="E30" s="434">
        <f>21-5</f>
        <v>16</v>
      </c>
      <c r="F30" s="558">
        <v>6</v>
      </c>
      <c r="G30" s="558">
        <v>6</v>
      </c>
      <c r="H30" s="380"/>
      <c r="I30" s="603"/>
      <c r="J30" s="603"/>
      <c r="K30" s="603"/>
      <c r="L30" s="604"/>
      <c r="M30" s="51"/>
      <c r="N30" s="8"/>
      <c r="O30" s="52"/>
      <c r="Q30" s="50"/>
      <c r="R30" s="50"/>
    </row>
    <row r="31" spans="1:18" s="49" customFormat="1" ht="25.5" customHeight="1">
      <c r="A31" s="13"/>
      <c r="B31" s="130"/>
      <c r="C31" s="204" t="s">
        <v>288</v>
      </c>
      <c r="D31" s="434">
        <v>4</v>
      </c>
      <c r="E31" s="440">
        <v>5</v>
      </c>
      <c r="F31" s="551">
        <v>6</v>
      </c>
      <c r="G31" s="551">
        <v>6</v>
      </c>
      <c r="H31" s="380"/>
      <c r="I31" s="603"/>
      <c r="J31" s="603"/>
      <c r="K31" s="603"/>
      <c r="L31" s="604"/>
      <c r="M31" s="51"/>
      <c r="N31" s="8"/>
      <c r="O31" s="52"/>
      <c r="Q31" s="50"/>
      <c r="R31" s="50"/>
    </row>
    <row r="32" spans="1:18" s="49" customFormat="1" ht="27.75" customHeight="1">
      <c r="A32" s="13"/>
      <c r="B32" s="130"/>
      <c r="C32" s="204" t="s">
        <v>61</v>
      </c>
      <c r="D32" s="434">
        <v>17</v>
      </c>
      <c r="E32" s="440">
        <v>17</v>
      </c>
      <c r="F32" s="551"/>
      <c r="G32" s="557"/>
      <c r="H32" s="380"/>
      <c r="I32" s="603"/>
      <c r="J32" s="603"/>
      <c r="K32" s="603"/>
      <c r="L32" s="604"/>
      <c r="M32" s="51"/>
      <c r="N32" s="8"/>
      <c r="O32" s="52"/>
      <c r="Q32" s="50"/>
      <c r="R32" s="50"/>
    </row>
    <row r="33" spans="1:18" s="49" customFormat="1" ht="24" customHeight="1">
      <c r="A33" s="13"/>
      <c r="B33" s="130"/>
      <c r="C33" s="206" t="s">
        <v>62</v>
      </c>
      <c r="D33" s="441">
        <f>D28+D30</f>
        <v>21</v>
      </c>
      <c r="E33" s="441">
        <f>E28+E30</f>
        <v>16</v>
      </c>
      <c r="F33" s="559">
        <f>F28+F30</f>
        <v>6</v>
      </c>
      <c r="G33" s="559">
        <f>G28+G30</f>
        <v>6</v>
      </c>
      <c r="H33" s="382"/>
      <c r="I33" s="605"/>
      <c r="J33" s="605"/>
      <c r="K33" s="605"/>
      <c r="L33" s="606"/>
      <c r="M33" s="51"/>
      <c r="N33" s="8"/>
      <c r="O33" s="52"/>
      <c r="Q33" s="50"/>
      <c r="R33" s="50"/>
    </row>
    <row r="34" spans="1:18" s="49" customFormat="1" ht="15.75">
      <c r="A34" s="13"/>
      <c r="B34" s="130"/>
      <c r="C34" s="294" t="s">
        <v>63</v>
      </c>
      <c r="D34" s="442">
        <f>IF((I19+I28)&gt;(D27+D33),(I19+I28)-(D27+D33),0)</f>
        <v>338</v>
      </c>
      <c r="E34" s="442">
        <f>IF((J19+J28)&gt;(E27+E33),(J19+J28)-(E27+E33),0)</f>
        <v>1278</v>
      </c>
      <c r="F34" s="560">
        <f>IF((M19+M28)&gt;(F27+F33),(M19+M28)-(F27+F33),0)</f>
        <v>0</v>
      </c>
      <c r="G34" s="560">
        <f>IF((N19+N28)&gt;(G27+G33),(N19+N28)-(G27+G33),0)</f>
        <v>0</v>
      </c>
      <c r="H34" s="383" t="s">
        <v>88</v>
      </c>
      <c r="I34" s="607">
        <f>IF((I19+I28)&lt;(D27+D33),(D27+D33)-(I19+I28),0)</f>
        <v>0</v>
      </c>
      <c r="J34" s="560">
        <f>IF((J19+J28)&lt;(E27+E33),(E27+E33)-(J19+J28),0)</f>
        <v>0</v>
      </c>
      <c r="K34" s="555">
        <f>IF((K19+K28)&lt;(F27+F33),(F27+F33)-(K19+K28),0)</f>
        <v>0</v>
      </c>
      <c r="L34" s="608">
        <f>IF((L19+L28)&lt;(G27+G33),(G27+G33)-(L19+L28),0)</f>
        <v>0</v>
      </c>
      <c r="M34" s="51"/>
      <c r="N34" s="8"/>
      <c r="O34" s="52"/>
      <c r="Q34" s="50"/>
      <c r="R34" s="50"/>
    </row>
    <row r="35" spans="1:18" s="49" customFormat="1" ht="14.25" customHeight="1">
      <c r="A35" s="13"/>
      <c r="B35" s="130"/>
      <c r="C35" s="203" t="s">
        <v>64</v>
      </c>
      <c r="D35" s="443"/>
      <c r="E35" s="443"/>
      <c r="F35" s="561"/>
      <c r="G35" s="561"/>
      <c r="H35" s="385" t="s">
        <v>89</v>
      </c>
      <c r="I35" s="557"/>
      <c r="J35" s="551"/>
      <c r="K35" s="554"/>
      <c r="L35" s="609"/>
      <c r="M35" s="51"/>
      <c r="N35" s="8"/>
      <c r="O35" s="52"/>
      <c r="Q35" s="50"/>
      <c r="R35" s="50"/>
    </row>
    <row r="36" spans="1:18" s="49" customFormat="1" ht="15.75">
      <c r="A36" s="13"/>
      <c r="B36" s="130"/>
      <c r="C36" s="294" t="s">
        <v>65</v>
      </c>
      <c r="D36" s="444">
        <f>D27+D33+D35</f>
        <v>21734</v>
      </c>
      <c r="E36" s="444">
        <f>E27+E33+E35</f>
        <v>15334</v>
      </c>
      <c r="F36" s="562">
        <f>F27+F33+F35</f>
        <v>1550</v>
      </c>
      <c r="G36" s="562">
        <f>G27+G33+G35</f>
        <v>1550</v>
      </c>
      <c r="H36" s="359" t="s">
        <v>90</v>
      </c>
      <c r="I36" s="607">
        <f>I19+I28+I35</f>
        <v>22072</v>
      </c>
      <c r="J36" s="560">
        <f>J19+J28</f>
        <v>16612</v>
      </c>
      <c r="K36" s="555">
        <f>K19+K28+K35</f>
        <v>2020</v>
      </c>
      <c r="L36" s="610">
        <f>L19+L28</f>
        <v>2020</v>
      </c>
      <c r="M36" s="51"/>
      <c r="N36" s="8"/>
      <c r="O36" s="52"/>
      <c r="Q36" s="50"/>
      <c r="R36" s="50"/>
    </row>
    <row r="37" spans="1:18" s="49" customFormat="1" ht="25.5">
      <c r="A37" s="13"/>
      <c r="B37" s="130"/>
      <c r="C37" s="294" t="s">
        <v>66</v>
      </c>
      <c r="D37" s="441">
        <f>IF(I36&gt;D36,I36-D36,0)</f>
        <v>338</v>
      </c>
      <c r="E37" s="441">
        <f>IF(J36&gt;E36,J36-E36,0)</f>
        <v>1278</v>
      </c>
      <c r="F37" s="563">
        <f>IF(K36&gt;F36,K36-F36,0)</f>
        <v>470</v>
      </c>
      <c r="G37" s="563">
        <f>IF(L36&gt;G36,L36-G36,0)</f>
        <v>470</v>
      </c>
      <c r="H37" s="359" t="s">
        <v>91</v>
      </c>
      <c r="I37" s="607">
        <f>IF(I36&lt;D36,D36-I36,0)</f>
        <v>0</v>
      </c>
      <c r="J37" s="560">
        <f>IF(J36&lt;E36,E36-J36,0)</f>
        <v>0</v>
      </c>
      <c r="K37" s="555">
        <f>IF(K36&lt;F36,F36-K36,0)</f>
        <v>0</v>
      </c>
      <c r="L37" s="611">
        <f>IF(L36&lt;G36,G36-L36,0)</f>
        <v>0</v>
      </c>
      <c r="M37" s="51"/>
      <c r="N37" s="8"/>
      <c r="O37" s="52"/>
      <c r="Q37" s="50"/>
      <c r="R37" s="50"/>
    </row>
    <row r="38" spans="1:18" s="49" customFormat="1" ht="15.75">
      <c r="A38" s="13"/>
      <c r="B38" s="130"/>
      <c r="C38" s="253" t="s">
        <v>67</v>
      </c>
      <c r="D38" s="384">
        <v>0</v>
      </c>
      <c r="E38" s="384"/>
      <c r="F38" s="561"/>
      <c r="G38" s="561"/>
      <c r="H38" s="380"/>
      <c r="I38" s="612"/>
      <c r="J38" s="612"/>
      <c r="K38" s="612"/>
      <c r="L38" s="613"/>
      <c r="M38" s="51"/>
      <c r="N38" s="8"/>
      <c r="O38" s="52"/>
      <c r="Q38" s="50"/>
      <c r="R38" s="50"/>
    </row>
    <row r="39" spans="1:18" s="49" customFormat="1" ht="26.25" customHeight="1">
      <c r="A39" s="13"/>
      <c r="B39" s="130"/>
      <c r="C39" s="204" t="s">
        <v>68</v>
      </c>
      <c r="D39" s="384">
        <v>0</v>
      </c>
      <c r="E39" s="384"/>
      <c r="F39" s="561"/>
      <c r="G39" s="561"/>
      <c r="H39" s="381"/>
      <c r="I39" s="612"/>
      <c r="J39" s="612"/>
      <c r="K39" s="612"/>
      <c r="L39" s="613"/>
      <c r="M39" s="51"/>
      <c r="N39" s="8"/>
      <c r="O39" s="52"/>
      <c r="Q39" s="50"/>
      <c r="R39" s="50"/>
    </row>
    <row r="40" spans="1:18" s="49" customFormat="1" ht="21.75" customHeight="1">
      <c r="A40" s="13"/>
      <c r="B40" s="130"/>
      <c r="C40" s="206" t="s">
        <v>69</v>
      </c>
      <c r="D40" s="386">
        <f>IF((I36-D36-D38-D39)&gt;0,I36-D36-D38-D39,0)</f>
        <v>338</v>
      </c>
      <c r="E40" s="386">
        <f>IF((J36-E36-E38-E39)&gt;0,J36-E36-E38-E39,0)</f>
        <v>1278</v>
      </c>
      <c r="F40" s="564">
        <f>IF((K36-F36-F38-F39)&gt;0,K36-F36-F38-F39,0)</f>
        <v>470</v>
      </c>
      <c r="G40" s="564">
        <f>IF((L36-G36-G38-G39)&gt;0,L36-G36-G38-G39,0)</f>
        <v>470</v>
      </c>
      <c r="H40" s="359" t="s">
        <v>93</v>
      </c>
      <c r="I40" s="607">
        <f>IF((D36+D38+D39-I36)&gt;0,D36+D38+D39-I36,0)</f>
        <v>0</v>
      </c>
      <c r="J40" s="560">
        <f>IF((E36+E38+E39-J36)&gt;0,E36+E38+E39-J36,0)</f>
        <v>0</v>
      </c>
      <c r="K40" s="555">
        <f>IF((F36+F38+F39-K36)&gt;0,F36+F38+F39-K36,0)</f>
        <v>0</v>
      </c>
      <c r="L40" s="611">
        <f>IF((G36+G38+G39-L36)&gt;0,G36+G38+G39-L36,0)</f>
        <v>0</v>
      </c>
      <c r="M40" s="51"/>
      <c r="N40" s="8"/>
      <c r="O40" s="52"/>
      <c r="Q40" s="50"/>
      <c r="R40" s="50"/>
    </row>
    <row r="41" spans="1:18" s="49" customFormat="1" ht="16.5" thickBot="1">
      <c r="A41" s="13"/>
      <c r="B41" s="130"/>
      <c r="C41" s="208" t="s">
        <v>70</v>
      </c>
      <c r="D41" s="445">
        <f>D36+D38+D39+D40</f>
        <v>22072</v>
      </c>
      <c r="E41" s="445">
        <f>E36+E38+E39+E40</f>
        <v>16612</v>
      </c>
      <c r="F41" s="565">
        <f>F36+F38+F39+F40</f>
        <v>2020</v>
      </c>
      <c r="G41" s="566">
        <f>G36+G38+G39+G40</f>
        <v>2020</v>
      </c>
      <c r="H41" s="375" t="s">
        <v>92</v>
      </c>
      <c r="I41" s="614">
        <f>I36+I40</f>
        <v>22072</v>
      </c>
      <c r="J41" s="615">
        <f>J36+J40</f>
        <v>16612</v>
      </c>
      <c r="K41" s="616">
        <f>K36+K40</f>
        <v>2020</v>
      </c>
      <c r="L41" s="617">
        <f>L36+L40</f>
        <v>2020</v>
      </c>
      <c r="M41" s="51"/>
      <c r="N41" s="8"/>
      <c r="O41" s="52"/>
      <c r="Q41" s="50"/>
      <c r="R41" s="50"/>
    </row>
    <row r="42" spans="1:18" s="49" customFormat="1" ht="15.75">
      <c r="A42" s="13"/>
      <c r="B42" s="130"/>
      <c r="C42" s="135"/>
      <c r="D42" s="298"/>
      <c r="E42" s="298"/>
      <c r="F42" s="298"/>
      <c r="G42" s="298"/>
      <c r="H42" s="135"/>
      <c r="I42" s="298"/>
      <c r="J42" s="298"/>
      <c r="K42" s="298"/>
      <c r="L42" s="298"/>
      <c r="M42" s="51"/>
      <c r="N42" s="8"/>
      <c r="O42" s="52"/>
      <c r="Q42" s="50"/>
      <c r="R42" s="50"/>
    </row>
    <row r="43" spans="1:18" s="49" customFormat="1" ht="16.5" customHeight="1">
      <c r="A43" s="13"/>
      <c r="B43" s="130"/>
      <c r="C43" s="134" t="str">
        <f>"Дата: "&amp;TEXT(FIRMA!D18,"dd\.mm\.yyyy")&amp;" г."</f>
        <v>Дата: 20.07.2020 г.</v>
      </c>
      <c r="D43" s="298"/>
      <c r="E43" s="298"/>
      <c r="F43" s="298"/>
      <c r="G43" s="298"/>
      <c r="H43" s="135"/>
      <c r="I43" s="298"/>
      <c r="J43" s="298"/>
      <c r="K43" s="298"/>
      <c r="L43" s="298"/>
      <c r="M43" s="51"/>
      <c r="N43" s="8"/>
      <c r="O43" s="52"/>
      <c r="Q43" s="50"/>
      <c r="R43" s="50"/>
    </row>
    <row r="44" spans="1:18" s="49" customFormat="1" ht="15.75">
      <c r="A44" s="13"/>
      <c r="B44" s="130"/>
      <c r="C44" s="136"/>
      <c r="D44" s="136"/>
      <c r="E44" s="298"/>
      <c r="F44" s="136"/>
      <c r="G44" s="298"/>
      <c r="H44" s="102"/>
      <c r="I44" s="302"/>
      <c r="J44" s="296"/>
      <c r="K44" s="302"/>
      <c r="L44" s="296"/>
      <c r="M44" s="51"/>
      <c r="N44" s="8"/>
      <c r="O44" s="52"/>
      <c r="Q44" s="50"/>
      <c r="R44" s="50"/>
    </row>
    <row r="45" spans="1:18" s="49" customFormat="1" ht="13.5" customHeight="1">
      <c r="A45" s="13"/>
      <c r="B45" s="130"/>
      <c r="C45" s="162" t="s">
        <v>296</v>
      </c>
      <c r="D45" s="136"/>
      <c r="E45" s="298"/>
      <c r="F45" s="136"/>
      <c r="G45" s="298"/>
      <c r="H45" s="448"/>
      <c r="I45" s="302"/>
      <c r="J45" s="296"/>
      <c r="K45" s="302"/>
      <c r="L45" s="296"/>
      <c r="M45" s="51"/>
      <c r="N45" s="8"/>
      <c r="O45" s="52"/>
      <c r="Q45" s="50"/>
      <c r="R45" s="50"/>
    </row>
    <row r="46" spans="1:18" s="49" customFormat="1" ht="12.75" customHeight="1">
      <c r="A46" s="13"/>
      <c r="B46" s="130"/>
      <c r="C46" s="101" t="str">
        <f>"                      /"&amp;FIRMA!D13&amp;" /"</f>
        <v>                      /Светла Бочева /</v>
      </c>
      <c r="D46" s="137"/>
      <c r="E46" s="213" t="str">
        <f>" /"&amp;FIRMA!D11&amp;" /"</f>
        <v> /Божидар Джелебов /</v>
      </c>
      <c r="F46" s="137"/>
      <c r="G46" s="213"/>
      <c r="H46" s="163"/>
      <c r="I46" s="213"/>
      <c r="J46" s="305"/>
      <c r="K46" s="213"/>
      <c r="L46" s="305"/>
      <c r="M46" s="51"/>
      <c r="N46" s="8"/>
      <c r="O46" s="50"/>
      <c r="P46" s="50"/>
      <c r="Q46" s="50"/>
      <c r="R46" s="50"/>
    </row>
    <row r="47" spans="1:18" s="3" customFormat="1" ht="16.5" thickBot="1">
      <c r="A47" s="13"/>
      <c r="B47" s="130"/>
      <c r="C47" s="165"/>
      <c r="D47" s="137"/>
      <c r="E47" s="133"/>
      <c r="F47" s="137"/>
      <c r="G47" s="133"/>
      <c r="H47" s="133"/>
      <c r="I47" s="133"/>
      <c r="J47" s="104"/>
      <c r="K47" s="133"/>
      <c r="L47" s="104"/>
      <c r="M47" s="51"/>
      <c r="N47" s="8"/>
      <c r="O47" s="50"/>
      <c r="P47" s="50"/>
      <c r="Q47" s="50"/>
      <c r="R47" s="50"/>
    </row>
    <row r="48" spans="2:17" s="3" customFormat="1" ht="13.5" thickTop="1">
      <c r="B48" s="16"/>
      <c r="C48" s="10"/>
      <c r="D48" s="11"/>
      <c r="E48" s="10"/>
      <c r="F48" s="11"/>
      <c r="G48" s="10"/>
      <c r="H48" s="10"/>
      <c r="I48" s="10"/>
      <c r="J48" s="16"/>
      <c r="K48" s="10"/>
      <c r="L48" s="16"/>
      <c r="M48" s="16"/>
      <c r="N48" s="9"/>
      <c r="O48" s="9"/>
      <c r="P48" s="9"/>
      <c r="Q48" s="9"/>
    </row>
    <row r="49" spans="3:12" s="3" customFormat="1" ht="15.75">
      <c r="C49" s="17"/>
      <c r="D49" s="12"/>
      <c r="E49" s="9"/>
      <c r="F49" s="12"/>
      <c r="G49" s="9"/>
      <c r="H49" s="9"/>
      <c r="I49" s="9"/>
      <c r="J49" s="300"/>
      <c r="K49" s="9"/>
      <c r="L49" s="300"/>
    </row>
    <row r="50" spans="3:15" ht="15.75">
      <c r="C50" s="18"/>
      <c r="D50" s="4"/>
      <c r="E50" s="3"/>
      <c r="F50" s="4"/>
      <c r="G50" s="3"/>
      <c r="H50" s="3"/>
      <c r="I50" s="3"/>
      <c r="K50" s="3"/>
      <c r="M50" s="53"/>
      <c r="N50" s="9"/>
      <c r="O50" s="53"/>
    </row>
    <row r="51" spans="3:15" ht="15.75">
      <c r="C51" s="22"/>
      <c r="D51" s="299"/>
      <c r="E51" s="299"/>
      <c r="F51" s="299"/>
      <c r="G51" s="299"/>
      <c r="H51" s="22"/>
      <c r="I51" s="299"/>
      <c r="K51" s="299"/>
      <c r="M51" s="53"/>
      <c r="N51" s="9"/>
      <c r="O51" s="53"/>
    </row>
    <row r="52" spans="3:15" ht="15.75">
      <c r="C52" s="22"/>
      <c r="D52" s="299"/>
      <c r="E52" s="299"/>
      <c r="F52" s="299"/>
      <c r="G52" s="299"/>
      <c r="H52" s="22"/>
      <c r="I52" s="299"/>
      <c r="J52" s="299"/>
      <c r="K52" s="299"/>
      <c r="L52" s="299"/>
      <c r="M52" s="53"/>
      <c r="N52" s="9"/>
      <c r="O52" s="53"/>
    </row>
    <row r="53" spans="3:15" ht="15.75">
      <c r="C53" s="22"/>
      <c r="D53" s="299"/>
      <c r="E53" s="299"/>
      <c r="F53" s="299"/>
      <c r="G53" s="299"/>
      <c r="H53" s="22"/>
      <c r="I53" s="299"/>
      <c r="J53" s="299"/>
      <c r="K53" s="299"/>
      <c r="L53" s="299"/>
      <c r="M53" s="53"/>
      <c r="N53" s="9"/>
      <c r="O53" s="53"/>
    </row>
    <row r="54" spans="3:15" ht="15.75">
      <c r="C54" s="22"/>
      <c r="D54" s="299"/>
      <c r="E54" s="299"/>
      <c r="F54" s="299"/>
      <c r="G54" s="299"/>
      <c r="H54" s="22"/>
      <c r="I54" s="299"/>
      <c r="J54" s="299"/>
      <c r="K54" s="299"/>
      <c r="L54" s="299"/>
      <c r="M54" s="53"/>
      <c r="N54" s="9"/>
      <c r="O54" s="53"/>
    </row>
    <row r="55" spans="3:15" ht="15.75">
      <c r="C55" s="22"/>
      <c r="D55" s="299"/>
      <c r="E55" s="299"/>
      <c r="F55" s="299"/>
      <c r="G55" s="299"/>
      <c r="H55" s="22"/>
      <c r="I55" s="299"/>
      <c r="J55" s="299"/>
      <c r="K55" s="299"/>
      <c r="L55" s="299"/>
      <c r="M55" s="53"/>
      <c r="N55" s="9"/>
      <c r="O55" s="53"/>
    </row>
    <row r="56" spans="3:15" ht="15.75">
      <c r="C56" s="22"/>
      <c r="D56" s="299"/>
      <c r="E56" s="299"/>
      <c r="F56" s="299"/>
      <c r="G56" s="299"/>
      <c r="H56" s="22"/>
      <c r="I56" s="299"/>
      <c r="J56" s="299"/>
      <c r="K56" s="299"/>
      <c r="L56" s="299"/>
      <c r="M56" s="53"/>
      <c r="N56" s="9"/>
      <c r="O56" s="53"/>
    </row>
    <row r="57" spans="3:15" ht="15.75">
      <c r="C57" s="22"/>
      <c r="D57" s="299"/>
      <c r="E57" s="299"/>
      <c r="F57" s="299"/>
      <c r="G57" s="299"/>
      <c r="H57" s="22"/>
      <c r="I57" s="299"/>
      <c r="J57" s="299"/>
      <c r="K57" s="299"/>
      <c r="L57" s="299"/>
      <c r="M57" s="53"/>
      <c r="N57" s="9"/>
      <c r="O57" s="53"/>
    </row>
    <row r="58" spans="3:15" ht="15.75">
      <c r="C58" s="22"/>
      <c r="D58" s="299"/>
      <c r="E58" s="299"/>
      <c r="F58" s="299"/>
      <c r="G58" s="299"/>
      <c r="H58" s="22"/>
      <c r="I58" s="299"/>
      <c r="J58" s="299"/>
      <c r="K58" s="299"/>
      <c r="L58" s="299"/>
      <c r="M58" s="53"/>
      <c r="N58" s="9"/>
      <c r="O58" s="53"/>
    </row>
    <row r="59" spans="3:15" ht="15.75">
      <c r="C59" s="22"/>
      <c r="D59" s="299"/>
      <c r="E59" s="299"/>
      <c r="F59" s="299"/>
      <c r="G59" s="299"/>
      <c r="H59" s="22"/>
      <c r="I59" s="299"/>
      <c r="J59" s="299"/>
      <c r="K59" s="299"/>
      <c r="L59" s="299"/>
      <c r="M59" s="53"/>
      <c r="N59" s="9"/>
      <c r="O59" s="53"/>
    </row>
    <row r="60" spans="3:15" ht="15.75">
      <c r="C60" s="22"/>
      <c r="D60" s="299"/>
      <c r="E60" s="299"/>
      <c r="F60" s="299"/>
      <c r="G60" s="299"/>
      <c r="H60" s="22"/>
      <c r="I60" s="299"/>
      <c r="J60" s="299"/>
      <c r="K60" s="299"/>
      <c r="L60" s="299"/>
      <c r="M60" s="53"/>
      <c r="N60" s="9"/>
      <c r="O60" s="53"/>
    </row>
    <row r="61" spans="3:15" ht="15.75">
      <c r="C61" s="22"/>
      <c r="D61" s="299"/>
      <c r="E61" s="299"/>
      <c r="F61" s="299"/>
      <c r="G61" s="299"/>
      <c r="H61" s="22"/>
      <c r="I61" s="299"/>
      <c r="J61" s="299"/>
      <c r="K61" s="299"/>
      <c r="L61" s="299"/>
      <c r="M61" s="53"/>
      <c r="N61" s="9"/>
      <c r="O61" s="53"/>
    </row>
    <row r="62" spans="3:15" ht="15.75">
      <c r="C62" s="22"/>
      <c r="D62" s="299"/>
      <c r="E62" s="299"/>
      <c r="F62" s="299"/>
      <c r="G62" s="299"/>
      <c r="H62" s="22"/>
      <c r="I62" s="299"/>
      <c r="J62" s="299"/>
      <c r="K62" s="299"/>
      <c r="L62" s="299"/>
      <c r="M62" s="53"/>
      <c r="N62" s="9"/>
      <c r="O62" s="53"/>
    </row>
    <row r="63" spans="3:15" ht="15.75">
      <c r="C63" s="22"/>
      <c r="D63" s="299"/>
      <c r="E63" s="299"/>
      <c r="F63" s="299"/>
      <c r="G63" s="299"/>
      <c r="H63" s="22"/>
      <c r="I63" s="299"/>
      <c r="J63" s="299"/>
      <c r="K63" s="299"/>
      <c r="L63" s="299"/>
      <c r="M63" s="53"/>
      <c r="N63" s="9"/>
      <c r="O63" s="53"/>
    </row>
    <row r="64" spans="3:15" ht="15.75">
      <c r="C64" s="22"/>
      <c r="D64" s="299"/>
      <c r="E64" s="299"/>
      <c r="F64" s="299"/>
      <c r="G64" s="299"/>
      <c r="H64" s="22"/>
      <c r="I64" s="299"/>
      <c r="J64" s="299"/>
      <c r="K64" s="299"/>
      <c r="L64" s="299"/>
      <c r="M64" s="53"/>
      <c r="N64" s="9"/>
      <c r="O64" s="53"/>
    </row>
    <row r="65" spans="3:15" ht="15.75">
      <c r="C65" s="22"/>
      <c r="D65" s="299"/>
      <c r="E65" s="299"/>
      <c r="F65" s="299"/>
      <c r="G65" s="299"/>
      <c r="H65" s="22"/>
      <c r="I65" s="299"/>
      <c r="J65" s="299"/>
      <c r="K65" s="299"/>
      <c r="L65" s="299"/>
      <c r="M65" s="53"/>
      <c r="N65" s="9"/>
      <c r="O65" s="53"/>
    </row>
    <row r="66" spans="3:15" ht="15.75">
      <c r="C66" s="22"/>
      <c r="D66" s="299"/>
      <c r="E66" s="299"/>
      <c r="F66" s="299"/>
      <c r="G66" s="299"/>
      <c r="H66" s="22"/>
      <c r="I66" s="299"/>
      <c r="J66" s="299"/>
      <c r="K66" s="299"/>
      <c r="L66" s="299"/>
      <c r="M66" s="53"/>
      <c r="N66" s="9"/>
      <c r="O66" s="53"/>
    </row>
    <row r="67" spans="13:15" ht="15.75">
      <c r="M67" s="53"/>
      <c r="N67" s="9"/>
      <c r="O67" s="53"/>
    </row>
    <row r="68" spans="13:15" ht="15.75">
      <c r="M68" s="53"/>
      <c r="N68" s="9"/>
      <c r="O68" s="53"/>
    </row>
    <row r="69" ht="15.75">
      <c r="N69" s="9"/>
    </row>
    <row r="70" ht="15.75">
      <c r="N70" s="9"/>
    </row>
    <row r="71" ht="15.75">
      <c r="N71" s="9"/>
    </row>
    <row r="72" ht="15.75">
      <c r="N72" s="9"/>
    </row>
    <row r="73" ht="15.75">
      <c r="N73" s="9"/>
    </row>
    <row r="74" ht="15.75">
      <c r="N74" s="9"/>
    </row>
    <row r="75" ht="15.75">
      <c r="N75" s="9"/>
    </row>
    <row r="76" ht="15.75">
      <c r="N76" s="9"/>
    </row>
    <row r="77" ht="15.75">
      <c r="N77" s="9"/>
    </row>
    <row r="78" ht="15.75">
      <c r="N78" s="9"/>
    </row>
    <row r="79" ht="15.75">
      <c r="N79" s="9"/>
    </row>
    <row r="80" ht="15.75">
      <c r="N80" s="9"/>
    </row>
    <row r="81" ht="15.75">
      <c r="N81" s="9"/>
    </row>
    <row r="82" ht="15.75">
      <c r="N82" s="9"/>
    </row>
    <row r="83" ht="15.75">
      <c r="N83" s="9"/>
    </row>
    <row r="84" ht="15.75">
      <c r="N84" s="9"/>
    </row>
    <row r="85" ht="15.75">
      <c r="N85" s="9"/>
    </row>
    <row r="86" ht="15.75">
      <c r="N86" s="9"/>
    </row>
    <row r="87" ht="15.75">
      <c r="N87" s="9"/>
    </row>
    <row r="88" ht="15.75">
      <c r="N88" s="9"/>
    </row>
    <row r="89" ht="15.75">
      <c r="N89" s="9"/>
    </row>
    <row r="90" ht="15.75">
      <c r="N90" s="9"/>
    </row>
    <row r="91" ht="15.75">
      <c r="N91" s="9"/>
    </row>
    <row r="92" ht="15.75">
      <c r="N92" s="9"/>
    </row>
    <row r="93" ht="15.75">
      <c r="N93" s="9"/>
    </row>
    <row r="94" ht="15.75">
      <c r="N94" s="9"/>
    </row>
    <row r="95" ht="15.75">
      <c r="N95" s="9"/>
    </row>
    <row r="96" ht="15.75">
      <c r="N96" s="9"/>
    </row>
    <row r="97" ht="15.75">
      <c r="N97" s="9"/>
    </row>
    <row r="98" ht="15.75">
      <c r="N98" s="9"/>
    </row>
    <row r="99" ht="15.75">
      <c r="N99" s="9"/>
    </row>
    <row r="100" ht="15.75">
      <c r="N100" s="9"/>
    </row>
    <row r="101" ht="15.75">
      <c r="N101" s="9"/>
    </row>
  </sheetData>
  <sheetProtection formatCells="0"/>
  <mergeCells count="10">
    <mergeCell ref="B1:C1"/>
    <mergeCell ref="C7:C8"/>
    <mergeCell ref="H7:H8"/>
    <mergeCell ref="I2:J2"/>
    <mergeCell ref="K2:L2"/>
    <mergeCell ref="C3:K3"/>
    <mergeCell ref="C4:K4"/>
    <mergeCell ref="C5:K5"/>
    <mergeCell ref="D7:G7"/>
    <mergeCell ref="I7:L7"/>
  </mergeCells>
  <hyperlinks>
    <hyperlink ref="B1" location="FIRMA!A1" display="ЗАГЛАВНА СТР."/>
  </hyperlinks>
  <printOptions horizontalCentered="1"/>
  <pageMargins left="0.5511811023622047" right="0.35433070866141736" top="0.7874015748031497" bottom="0.1968503937007874" header="0" footer="0"/>
  <pageSetup blackAndWhite="1" fitToHeight="2" horizontalDpi="600" verticalDpi="6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S57"/>
  <sheetViews>
    <sheetView showGridLines="0" zoomScale="90" zoomScaleNormal="90" zoomScalePageLayoutView="0" workbookViewId="0" topLeftCell="B4">
      <selection activeCell="F18" sqref="F18"/>
    </sheetView>
  </sheetViews>
  <sheetFormatPr defaultColWidth="8.88671875" defaultRowHeight="15"/>
  <cols>
    <col min="1" max="1" width="4.99609375" style="54" customWidth="1"/>
    <col min="2" max="2" width="4.77734375" style="54" customWidth="1"/>
    <col min="3" max="3" width="61.4453125" style="54" customWidth="1"/>
    <col min="4" max="4" width="5.99609375" style="64" hidden="1" customWidth="1"/>
    <col min="5" max="7" width="10.21484375" style="54" customWidth="1"/>
    <col min="8" max="8" width="9.99609375" style="54" customWidth="1"/>
    <col min="9" max="9" width="9.21484375" style="54" customWidth="1"/>
    <col min="10" max="10" width="9.3359375" style="54" customWidth="1"/>
    <col min="11" max="11" width="5.21484375" style="54" customWidth="1"/>
    <col min="12" max="16384" width="8.88671875" style="54" customWidth="1"/>
  </cols>
  <sheetData>
    <row r="1" spans="1:19" ht="25.5" customHeight="1" thickBot="1">
      <c r="A1" s="227"/>
      <c r="B1" s="646" t="s">
        <v>215</v>
      </c>
      <c r="C1" s="628"/>
      <c r="D1" s="60"/>
      <c r="E1" s="24"/>
      <c r="F1" s="24"/>
      <c r="G1" s="24"/>
      <c r="H1" s="24"/>
      <c r="I1" s="24"/>
      <c r="J1" s="24"/>
      <c r="K1" s="24"/>
      <c r="L1" s="55"/>
      <c r="M1" s="25"/>
      <c r="N1" s="25"/>
      <c r="O1" s="25"/>
      <c r="R1" s="56"/>
      <c r="S1" s="56"/>
    </row>
    <row r="2" spans="1:19" ht="13.5" customHeight="1" thickTop="1">
      <c r="A2" s="27"/>
      <c r="B2" s="170"/>
      <c r="C2" s="89"/>
      <c r="D2" s="106"/>
      <c r="E2" s="90"/>
      <c r="F2" s="90"/>
      <c r="G2" s="90"/>
      <c r="H2" s="90"/>
      <c r="I2" s="90"/>
      <c r="J2" s="188" t="s">
        <v>220</v>
      </c>
      <c r="K2" s="107"/>
      <c r="L2" s="28"/>
      <c r="M2" s="25"/>
      <c r="N2" s="25"/>
      <c r="O2" s="25"/>
      <c r="P2" s="55"/>
      <c r="R2" s="56"/>
      <c r="S2" s="56"/>
    </row>
    <row r="3" spans="1:19" s="29" customFormat="1" ht="23.25" customHeight="1">
      <c r="A3" s="27"/>
      <c r="B3" s="77"/>
      <c r="C3" s="665" t="s">
        <v>293</v>
      </c>
      <c r="D3" s="665"/>
      <c r="E3" s="665"/>
      <c r="F3" s="665"/>
      <c r="G3" s="665"/>
      <c r="H3" s="665"/>
      <c r="I3" s="187"/>
      <c r="J3" s="238" t="s">
        <v>221</v>
      </c>
      <c r="K3" s="77"/>
      <c r="L3" s="28"/>
      <c r="M3" s="25"/>
      <c r="N3" s="25"/>
      <c r="O3" s="25"/>
      <c r="P3" s="21"/>
      <c r="Q3" s="21"/>
      <c r="R3" s="25"/>
      <c r="S3" s="25"/>
    </row>
    <row r="4" spans="1:19" s="29" customFormat="1" ht="24.75" customHeight="1">
      <c r="A4" s="27"/>
      <c r="B4" s="77"/>
      <c r="C4" s="665" t="s">
        <v>305</v>
      </c>
      <c r="D4" s="665"/>
      <c r="E4" s="665"/>
      <c r="F4" s="665"/>
      <c r="G4" s="665"/>
      <c r="H4" s="665"/>
      <c r="I4" s="187"/>
      <c r="J4" s="189" t="str">
        <f>"БУЛСТАТ 205677435"</f>
        <v>БУЛСТАТ 205677435</v>
      </c>
      <c r="K4" s="171"/>
      <c r="L4" s="28"/>
      <c r="M4" s="25"/>
      <c r="N4" s="25"/>
      <c r="O4" s="25"/>
      <c r="P4" s="21"/>
      <c r="Q4" s="21"/>
      <c r="R4" s="25"/>
      <c r="S4" s="25"/>
    </row>
    <row r="5" spans="1:19" s="29" customFormat="1" ht="18.75" customHeight="1">
      <c r="A5" s="27"/>
      <c r="B5" s="77"/>
      <c r="C5" s="665" t="str">
        <f>"за периода от "&amp;TEXT(FIRMA!D16,"dd\.mm\.yyyy")&amp;"г.  до "&amp;TEXT(FIRMA!D17,"dd\.mm\.yyyy")&amp;"г."</f>
        <v>за периода от 01.01.2020г.  до 30.06.2020г.</v>
      </c>
      <c r="D5" s="665"/>
      <c r="E5" s="665"/>
      <c r="F5" s="665"/>
      <c r="G5" s="665"/>
      <c r="H5" s="665"/>
      <c r="I5" s="187"/>
      <c r="J5" s="187"/>
      <c r="K5" s="171"/>
      <c r="L5" s="28"/>
      <c r="M5" s="25"/>
      <c r="N5" s="25"/>
      <c r="O5" s="25"/>
      <c r="P5" s="21"/>
      <c r="Q5" s="21"/>
      <c r="R5" s="25"/>
      <c r="S5" s="25"/>
    </row>
    <row r="6" spans="1:19" ht="7.5" customHeight="1">
      <c r="A6" s="27"/>
      <c r="B6" s="170"/>
      <c r="C6" s="89"/>
      <c r="D6" s="106"/>
      <c r="E6" s="107"/>
      <c r="F6" s="107"/>
      <c r="G6" s="107"/>
      <c r="H6" s="107"/>
      <c r="I6" s="107"/>
      <c r="J6" s="108"/>
      <c r="K6" s="109"/>
      <c r="L6" s="28"/>
      <c r="M6" s="25"/>
      <c r="N6" s="25"/>
      <c r="O6" s="25"/>
      <c r="P6" s="55"/>
      <c r="R6" s="56"/>
      <c r="S6" s="56"/>
    </row>
    <row r="7" spans="1:17" ht="8.25" customHeight="1" thickBot="1">
      <c r="A7" s="27"/>
      <c r="B7" s="170"/>
      <c r="C7" s="110"/>
      <c r="D7" s="111"/>
      <c r="E7" s="112"/>
      <c r="F7" s="112"/>
      <c r="G7" s="112"/>
      <c r="H7" s="112"/>
      <c r="I7" s="112"/>
      <c r="J7" s="112"/>
      <c r="K7" s="113"/>
      <c r="L7" s="28"/>
      <c r="M7" s="30"/>
      <c r="N7" s="30"/>
      <c r="O7" s="30"/>
      <c r="P7" s="56"/>
      <c r="Q7" s="56"/>
    </row>
    <row r="8" spans="1:17" ht="25.5" customHeight="1">
      <c r="A8" s="27"/>
      <c r="B8" s="105"/>
      <c r="C8" s="661" t="s">
        <v>102</v>
      </c>
      <c r="D8" s="663" t="s">
        <v>118</v>
      </c>
      <c r="E8" s="658" t="s">
        <v>315</v>
      </c>
      <c r="F8" s="659"/>
      <c r="G8" s="660"/>
      <c r="H8" s="658" t="s">
        <v>316</v>
      </c>
      <c r="I8" s="659"/>
      <c r="J8" s="660"/>
      <c r="K8" s="114"/>
      <c r="L8" s="28"/>
      <c r="M8" s="31"/>
      <c r="N8" s="31"/>
      <c r="O8" s="31"/>
      <c r="P8" s="56"/>
      <c r="Q8" s="56"/>
    </row>
    <row r="9" spans="1:17" ht="16.5" thickBot="1">
      <c r="A9" s="27"/>
      <c r="B9" s="105"/>
      <c r="C9" s="662"/>
      <c r="D9" s="664"/>
      <c r="E9" s="172" t="s">
        <v>129</v>
      </c>
      <c r="F9" s="172" t="s">
        <v>130</v>
      </c>
      <c r="G9" s="172" t="s">
        <v>131</v>
      </c>
      <c r="H9" s="173" t="s">
        <v>129</v>
      </c>
      <c r="I9" s="173" t="s">
        <v>130</v>
      </c>
      <c r="J9" s="174" t="s">
        <v>131</v>
      </c>
      <c r="K9" s="114"/>
      <c r="L9" s="28"/>
      <c r="M9" s="31"/>
      <c r="N9" s="31"/>
      <c r="O9" s="56"/>
      <c r="P9" s="56"/>
      <c r="Q9" s="56"/>
    </row>
    <row r="10" spans="1:17" ht="16.5" thickBot="1">
      <c r="A10" s="27"/>
      <c r="B10" s="105"/>
      <c r="C10" s="339" t="s">
        <v>119</v>
      </c>
      <c r="D10" s="175" t="s">
        <v>120</v>
      </c>
      <c r="E10" s="176">
        <v>1</v>
      </c>
      <c r="F10" s="176">
        <v>2</v>
      </c>
      <c r="G10" s="176">
        <v>3</v>
      </c>
      <c r="H10" s="177">
        <v>4</v>
      </c>
      <c r="I10" s="177">
        <v>5</v>
      </c>
      <c r="J10" s="178">
        <v>6</v>
      </c>
      <c r="K10" s="116"/>
      <c r="L10" s="28"/>
      <c r="M10" s="32"/>
      <c r="N10" s="33"/>
      <c r="O10" s="33"/>
      <c r="P10" s="56"/>
      <c r="Q10" s="56"/>
    </row>
    <row r="11" spans="1:17" s="70" customFormat="1" ht="12.75">
      <c r="A11" s="66"/>
      <c r="B11" s="117"/>
      <c r="C11" s="192" t="s">
        <v>132</v>
      </c>
      <c r="D11" s="168"/>
      <c r="E11" s="190"/>
      <c r="F11" s="190"/>
      <c r="G11" s="190"/>
      <c r="H11" s="190"/>
      <c r="I11" s="190"/>
      <c r="J11" s="191"/>
      <c r="K11" s="119"/>
      <c r="L11" s="67"/>
      <c r="M11" s="68"/>
      <c r="N11" s="68"/>
      <c r="O11" s="68"/>
      <c r="P11" s="69"/>
      <c r="Q11" s="69"/>
    </row>
    <row r="12" spans="1:17" s="70" customFormat="1" ht="12.75">
      <c r="A12" s="66"/>
      <c r="B12" s="117"/>
      <c r="C12" s="120" t="s">
        <v>133</v>
      </c>
      <c r="D12" s="121" t="s">
        <v>137</v>
      </c>
      <c r="E12" s="340">
        <v>24312</v>
      </c>
      <c r="F12" s="340">
        <v>20903</v>
      </c>
      <c r="G12" s="341">
        <f>E12-F12</f>
        <v>3409</v>
      </c>
      <c r="H12" s="340">
        <v>2097</v>
      </c>
      <c r="I12" s="340">
        <v>1253</v>
      </c>
      <c r="J12" s="342">
        <f>H12-I12</f>
        <v>844</v>
      </c>
      <c r="K12" s="119"/>
      <c r="L12" s="67"/>
      <c r="M12" s="68"/>
      <c r="N12" s="68"/>
      <c r="O12" s="68"/>
      <c r="P12" s="69"/>
      <c r="Q12" s="69"/>
    </row>
    <row r="13" spans="1:17" s="70" customFormat="1" ht="12.75">
      <c r="A13" s="66"/>
      <c r="B13" s="117"/>
      <c r="C13" s="115" t="s">
        <v>134</v>
      </c>
      <c r="D13" s="121" t="s">
        <v>138</v>
      </c>
      <c r="E13" s="340"/>
      <c r="F13" s="340"/>
      <c r="G13" s="341">
        <f aca="true" t="shared" si="0" ref="G13:G19">E13-F13</f>
        <v>0</v>
      </c>
      <c r="H13" s="340"/>
      <c r="I13" s="340"/>
      <c r="J13" s="342">
        <f aca="true" t="shared" si="1" ref="J13:J18">H13-I13</f>
        <v>0</v>
      </c>
      <c r="K13" s="119"/>
      <c r="L13" s="67"/>
      <c r="M13" s="68"/>
      <c r="N13" s="68"/>
      <c r="O13" s="68"/>
      <c r="P13" s="69"/>
      <c r="Q13" s="69"/>
    </row>
    <row r="14" spans="1:17" s="70" customFormat="1" ht="12.75">
      <c r="A14" s="66"/>
      <c r="B14" s="117"/>
      <c r="C14" s="115" t="s">
        <v>166</v>
      </c>
      <c r="D14" s="121" t="s">
        <v>139</v>
      </c>
      <c r="E14" s="340"/>
      <c r="F14" s="340">
        <v>5691</v>
      </c>
      <c r="G14" s="341">
        <f t="shared" si="0"/>
        <v>-5691</v>
      </c>
      <c r="H14" s="340"/>
      <c r="I14" s="340">
        <v>1113</v>
      </c>
      <c r="J14" s="342">
        <f>H14-I14</f>
        <v>-1113</v>
      </c>
      <c r="K14" s="119"/>
      <c r="L14" s="67"/>
      <c r="M14" s="68"/>
      <c r="N14" s="68"/>
      <c r="O14" s="68"/>
      <c r="P14" s="69"/>
      <c r="Q14" s="69"/>
    </row>
    <row r="15" spans="1:17" s="70" customFormat="1" ht="12.75">
      <c r="A15" s="66"/>
      <c r="B15" s="117"/>
      <c r="C15" s="115" t="s">
        <v>167</v>
      </c>
      <c r="D15" s="121" t="s">
        <v>140</v>
      </c>
      <c r="E15" s="340"/>
      <c r="F15" s="340">
        <v>21</v>
      </c>
      <c r="G15" s="341">
        <f t="shared" si="0"/>
        <v>-21</v>
      </c>
      <c r="H15" s="340"/>
      <c r="I15" s="340">
        <v>6</v>
      </c>
      <c r="J15" s="342">
        <f>H15-I15</f>
        <v>-6</v>
      </c>
      <c r="K15" s="119"/>
      <c r="L15" s="67"/>
      <c r="M15" s="68"/>
      <c r="N15" s="68"/>
      <c r="O15" s="68"/>
      <c r="P15" s="69"/>
      <c r="Q15" s="69"/>
    </row>
    <row r="16" spans="1:17" s="70" customFormat="1" ht="12.75">
      <c r="A16" s="66"/>
      <c r="B16" s="117"/>
      <c r="C16" s="120" t="s">
        <v>135</v>
      </c>
      <c r="D16" s="121" t="s">
        <v>141</v>
      </c>
      <c r="E16" s="340"/>
      <c r="F16" s="340"/>
      <c r="G16" s="341">
        <f t="shared" si="0"/>
        <v>0</v>
      </c>
      <c r="H16" s="340"/>
      <c r="I16" s="340"/>
      <c r="J16" s="342">
        <f t="shared" si="1"/>
        <v>0</v>
      </c>
      <c r="K16" s="119"/>
      <c r="L16" s="67"/>
      <c r="M16" s="68"/>
      <c r="N16" s="68"/>
      <c r="O16" s="68"/>
      <c r="P16" s="69"/>
      <c r="Q16" s="69"/>
    </row>
    <row r="17" spans="1:17" s="70" customFormat="1" ht="12.75">
      <c r="A17" s="66"/>
      <c r="B17" s="117"/>
      <c r="C17" s="115" t="s">
        <v>168</v>
      </c>
      <c r="D17" s="121" t="s">
        <v>142</v>
      </c>
      <c r="E17" s="340"/>
      <c r="F17" s="340">
        <v>74</v>
      </c>
      <c r="G17" s="341">
        <f t="shared" si="0"/>
        <v>-74</v>
      </c>
      <c r="H17" s="340"/>
      <c r="I17" s="340"/>
      <c r="J17" s="342">
        <f>H17-I17</f>
        <v>0</v>
      </c>
      <c r="K17" s="119"/>
      <c r="L17" s="67"/>
      <c r="M17" s="68"/>
      <c r="N17" s="68"/>
      <c r="O17" s="68"/>
      <c r="P17" s="69"/>
      <c r="Q17" s="69"/>
    </row>
    <row r="18" spans="1:17" s="70" customFormat="1" ht="12.75">
      <c r="A18" s="66"/>
      <c r="B18" s="117"/>
      <c r="C18" s="115" t="s">
        <v>169</v>
      </c>
      <c r="D18" s="121" t="s">
        <v>143</v>
      </c>
      <c r="E18" s="340"/>
      <c r="F18" s="340"/>
      <c r="G18" s="341">
        <f t="shared" si="0"/>
        <v>0</v>
      </c>
      <c r="H18" s="340"/>
      <c r="I18" s="340"/>
      <c r="J18" s="342">
        <f t="shared" si="1"/>
        <v>0</v>
      </c>
      <c r="K18" s="119"/>
      <c r="L18" s="67"/>
      <c r="M18" s="68"/>
      <c r="N18" s="68"/>
      <c r="O18" s="68"/>
      <c r="P18" s="69"/>
      <c r="Q18" s="69"/>
    </row>
    <row r="19" spans="1:17" s="70" customFormat="1" ht="12.75">
      <c r="A19" s="66"/>
      <c r="B19" s="117"/>
      <c r="C19" s="115" t="s">
        <v>136</v>
      </c>
      <c r="D19" s="121" t="s">
        <v>144</v>
      </c>
      <c r="E19" s="343"/>
      <c r="F19" s="343"/>
      <c r="G19" s="341">
        <f t="shared" si="0"/>
        <v>0</v>
      </c>
      <c r="H19" s="343"/>
      <c r="I19" s="343"/>
      <c r="J19" s="342">
        <f>H19-I19</f>
        <v>0</v>
      </c>
      <c r="K19" s="119"/>
      <c r="L19" s="67"/>
      <c r="M19" s="68"/>
      <c r="N19" s="68"/>
      <c r="O19" s="68"/>
      <c r="P19" s="69"/>
      <c r="Q19" s="69"/>
    </row>
    <row r="20" spans="1:17" s="70" customFormat="1" ht="12.75">
      <c r="A20" s="66"/>
      <c r="B20" s="117"/>
      <c r="C20" s="195" t="s">
        <v>146</v>
      </c>
      <c r="D20" s="194" t="s">
        <v>123</v>
      </c>
      <c r="E20" s="344">
        <f aca="true" t="shared" si="2" ref="E20:J20">SUM(E12:E19)</f>
        <v>24312</v>
      </c>
      <c r="F20" s="344">
        <f t="shared" si="2"/>
        <v>26689</v>
      </c>
      <c r="G20" s="344">
        <f t="shared" si="2"/>
        <v>-2377</v>
      </c>
      <c r="H20" s="344">
        <f t="shared" si="2"/>
        <v>2097</v>
      </c>
      <c r="I20" s="344">
        <f t="shared" si="2"/>
        <v>2372</v>
      </c>
      <c r="J20" s="345">
        <f t="shared" si="2"/>
        <v>-275</v>
      </c>
      <c r="K20" s="119"/>
      <c r="L20" s="67"/>
      <c r="M20" s="68"/>
      <c r="N20" s="68"/>
      <c r="O20" s="68"/>
      <c r="P20" s="69"/>
      <c r="Q20" s="69"/>
    </row>
    <row r="21" spans="1:17" s="70" customFormat="1" ht="12.75">
      <c r="A21" s="66"/>
      <c r="B21" s="117"/>
      <c r="C21" s="195" t="s">
        <v>155</v>
      </c>
      <c r="D21" s="118"/>
      <c r="E21" s="346"/>
      <c r="F21" s="346"/>
      <c r="G21" s="346"/>
      <c r="H21" s="346"/>
      <c r="I21" s="346"/>
      <c r="J21" s="347"/>
      <c r="K21" s="119"/>
      <c r="L21" s="67"/>
      <c r="M21" s="68"/>
      <c r="N21" s="68"/>
      <c r="O21" s="68"/>
      <c r="P21" s="69"/>
      <c r="Q21" s="69"/>
    </row>
    <row r="22" spans="1:17" s="70" customFormat="1" ht="12.75">
      <c r="A22" s="66"/>
      <c r="B22" s="117"/>
      <c r="C22" s="120" t="s">
        <v>147</v>
      </c>
      <c r="D22" s="121" t="s">
        <v>145</v>
      </c>
      <c r="E22" s="343"/>
      <c r="F22" s="343">
        <v>114</v>
      </c>
      <c r="G22" s="341">
        <f>E22-F22</f>
        <v>-114</v>
      </c>
      <c r="H22" s="343"/>
      <c r="I22" s="343">
        <v>94</v>
      </c>
      <c r="J22" s="342">
        <f>H22-I22</f>
        <v>-94</v>
      </c>
      <c r="K22" s="119"/>
      <c r="L22" s="67"/>
      <c r="M22" s="68"/>
      <c r="N22" s="68"/>
      <c r="O22" s="68"/>
      <c r="P22" s="69"/>
      <c r="Q22" s="69"/>
    </row>
    <row r="23" spans="1:17" s="70" customFormat="1" ht="12.75">
      <c r="A23" s="66"/>
      <c r="B23" s="117"/>
      <c r="C23" s="193" t="s">
        <v>148</v>
      </c>
      <c r="D23" s="194" t="s">
        <v>149</v>
      </c>
      <c r="E23" s="344"/>
      <c r="F23" s="344">
        <f>SUM(F22:F22)</f>
        <v>114</v>
      </c>
      <c r="G23" s="344">
        <f>SUM(G22:G22)</f>
        <v>-114</v>
      </c>
      <c r="H23" s="345">
        <f>SUM(H22:H22)</f>
        <v>0</v>
      </c>
      <c r="I23" s="345">
        <f>SUM(I22:I22)</f>
        <v>94</v>
      </c>
      <c r="J23" s="345">
        <f>SUM(J22:J22)</f>
        <v>-94</v>
      </c>
      <c r="K23" s="122"/>
      <c r="L23" s="67"/>
      <c r="M23" s="69"/>
      <c r="N23" s="69"/>
      <c r="O23" s="69"/>
      <c r="P23" s="69"/>
      <c r="Q23" s="69"/>
    </row>
    <row r="24" spans="1:17" s="70" customFormat="1" ht="12.75">
      <c r="A24" s="66"/>
      <c r="B24" s="117"/>
      <c r="C24" s="195" t="s">
        <v>156</v>
      </c>
      <c r="D24" s="118"/>
      <c r="E24" s="346"/>
      <c r="F24" s="346"/>
      <c r="G24" s="346"/>
      <c r="H24" s="346"/>
      <c r="I24" s="346"/>
      <c r="J24" s="347"/>
      <c r="K24" s="122"/>
      <c r="L24" s="67"/>
      <c r="M24" s="69"/>
      <c r="N24" s="69"/>
      <c r="O24" s="69"/>
      <c r="P24" s="69"/>
      <c r="Q24" s="69"/>
    </row>
    <row r="25" spans="1:17" s="70" customFormat="1" ht="12.75">
      <c r="A25" s="66"/>
      <c r="B25" s="117"/>
      <c r="C25" s="432" t="s">
        <v>291</v>
      </c>
      <c r="D25" s="121"/>
      <c r="E25" s="343"/>
      <c r="F25" s="343"/>
      <c r="G25" s="341">
        <f>E25-F25</f>
        <v>0</v>
      </c>
      <c r="H25" s="343"/>
      <c r="I25" s="343"/>
      <c r="J25" s="342">
        <f>H25-I25</f>
        <v>0</v>
      </c>
      <c r="K25" s="122"/>
      <c r="L25" s="67"/>
      <c r="M25" s="69"/>
      <c r="N25" s="69"/>
      <c r="O25" s="69"/>
      <c r="P25" s="69"/>
      <c r="Q25" s="69"/>
    </row>
    <row r="26" spans="1:17" s="70" customFormat="1" ht="12.75">
      <c r="A26" s="66"/>
      <c r="B26" s="117"/>
      <c r="C26" s="432" t="s">
        <v>292</v>
      </c>
      <c r="D26" s="121"/>
      <c r="E26" s="343"/>
      <c r="F26" s="343"/>
      <c r="G26" s="341">
        <f>E26-F26</f>
        <v>0</v>
      </c>
      <c r="H26" s="343"/>
      <c r="I26" s="343"/>
      <c r="J26" s="342">
        <f>H26-I26</f>
        <v>0</v>
      </c>
      <c r="K26" s="122"/>
      <c r="L26" s="67"/>
      <c r="M26" s="69"/>
      <c r="N26" s="69"/>
      <c r="O26" s="69"/>
      <c r="P26" s="69"/>
      <c r="Q26" s="69"/>
    </row>
    <row r="27" spans="1:17" s="70" customFormat="1" ht="12.75">
      <c r="A27" s="66"/>
      <c r="B27" s="117"/>
      <c r="C27" s="193" t="s">
        <v>150</v>
      </c>
      <c r="D27" s="194" t="s">
        <v>124</v>
      </c>
      <c r="E27" s="344">
        <f>SUM(E25:E26)</f>
        <v>0</v>
      </c>
      <c r="F27" s="344">
        <f>SUM(F25:F26)</f>
        <v>0</v>
      </c>
      <c r="G27" s="344">
        <f>SUM(E27-F27)</f>
        <v>0</v>
      </c>
      <c r="H27" s="345">
        <f>SUM(H25:H26)</f>
        <v>0</v>
      </c>
      <c r="I27" s="345">
        <f>SUM(I25:I26)</f>
        <v>0</v>
      </c>
      <c r="J27" s="345">
        <f>SUM(J25:J26)</f>
        <v>0</v>
      </c>
      <c r="K27" s="122"/>
      <c r="L27" s="67"/>
      <c r="M27" s="69"/>
      <c r="N27" s="69"/>
      <c r="O27" s="69"/>
      <c r="P27" s="69"/>
      <c r="Q27" s="69"/>
    </row>
    <row r="28" spans="1:17" s="70" customFormat="1" ht="12.75">
      <c r="A28" s="66"/>
      <c r="B28" s="117"/>
      <c r="C28" s="193" t="s">
        <v>151</v>
      </c>
      <c r="D28" s="123" t="s">
        <v>153</v>
      </c>
      <c r="E28" s="344">
        <f aca="true" t="shared" si="3" ref="E28:J28">SUM(E20+E23+E27)</f>
        <v>24312</v>
      </c>
      <c r="F28" s="344">
        <f t="shared" si="3"/>
        <v>26803</v>
      </c>
      <c r="G28" s="344">
        <f t="shared" si="3"/>
        <v>-2491</v>
      </c>
      <c r="H28" s="345">
        <f t="shared" si="3"/>
        <v>2097</v>
      </c>
      <c r="I28" s="345">
        <f t="shared" si="3"/>
        <v>2466</v>
      </c>
      <c r="J28" s="345">
        <f t="shared" si="3"/>
        <v>-369</v>
      </c>
      <c r="K28" s="124"/>
      <c r="L28" s="67"/>
      <c r="M28" s="71"/>
      <c r="N28" s="71"/>
      <c r="O28" s="71"/>
      <c r="P28" s="69"/>
      <c r="Q28" s="69"/>
    </row>
    <row r="29" spans="1:17" s="70" customFormat="1" ht="12.75">
      <c r="A29" s="66"/>
      <c r="B29" s="117"/>
      <c r="C29" s="193" t="s">
        <v>152</v>
      </c>
      <c r="D29" s="199" t="s">
        <v>125</v>
      </c>
      <c r="E29" s="348"/>
      <c r="F29" s="349"/>
      <c r="G29" s="350">
        <v>11682</v>
      </c>
      <c r="H29" s="348"/>
      <c r="I29" s="349"/>
      <c r="J29" s="351">
        <v>672</v>
      </c>
      <c r="K29" s="122"/>
      <c r="L29" s="67"/>
      <c r="M29" s="69"/>
      <c r="N29" s="69"/>
      <c r="O29" s="69"/>
      <c r="P29" s="69"/>
      <c r="Q29" s="69"/>
    </row>
    <row r="30" spans="1:17" s="70" customFormat="1" ht="13.5" thickBot="1">
      <c r="A30" s="66"/>
      <c r="B30" s="117"/>
      <c r="C30" s="99" t="s">
        <v>154</v>
      </c>
      <c r="D30" s="200" t="s">
        <v>126</v>
      </c>
      <c r="E30" s="352"/>
      <c r="F30" s="353"/>
      <c r="G30" s="354">
        <f>SUM(G28:G29)</f>
        <v>9191</v>
      </c>
      <c r="H30" s="352"/>
      <c r="I30" s="353"/>
      <c r="J30" s="355">
        <f>SUM(J28:J29)</f>
        <v>303</v>
      </c>
      <c r="K30" s="122"/>
      <c r="L30" s="67"/>
      <c r="M30" s="69"/>
      <c r="N30" s="69"/>
      <c r="O30" s="69"/>
      <c r="P30" s="69"/>
      <c r="Q30" s="69"/>
    </row>
    <row r="31" spans="1:17" s="58" customFormat="1" ht="21.75" customHeight="1">
      <c r="A31" s="27"/>
      <c r="B31" s="125"/>
      <c r="C31" s="104" t="str">
        <f>"Дата: "&amp;TEXT(FIRMA!D18,"dd\.mm\.yyyy")&amp;" г."</f>
        <v>Дата: 20.07.2020 г.</v>
      </c>
      <c r="D31" s="127"/>
      <c r="E31" s="126"/>
      <c r="F31" s="126"/>
      <c r="G31" s="126"/>
      <c r="H31" s="126"/>
      <c r="I31" s="126"/>
      <c r="J31" s="126"/>
      <c r="K31" s="128"/>
      <c r="L31" s="28"/>
      <c r="M31" s="57"/>
      <c r="N31" s="57"/>
      <c r="O31" s="57"/>
      <c r="P31" s="57"/>
      <c r="Q31" s="57"/>
    </row>
    <row r="32" spans="1:19" s="58" customFormat="1" ht="23.25" customHeight="1">
      <c r="A32" s="27"/>
      <c r="B32" s="125"/>
      <c r="C32" s="162"/>
      <c r="D32" s="103"/>
      <c r="E32" s="162"/>
      <c r="F32" s="103"/>
      <c r="G32" s="103"/>
      <c r="H32" s="162"/>
      <c r="I32" s="139"/>
      <c r="J32" s="103"/>
      <c r="K32" s="107"/>
      <c r="L32" s="28"/>
      <c r="M32" s="57"/>
      <c r="N32" s="57"/>
      <c r="O32" s="57"/>
      <c r="P32" s="57"/>
      <c r="Q32" s="57"/>
      <c r="R32" s="57"/>
      <c r="S32" s="57"/>
    </row>
    <row r="33" spans="1:19" s="58" customFormat="1" ht="15" customHeight="1">
      <c r="A33" s="27"/>
      <c r="B33" s="125"/>
      <c r="C33" s="162" t="s">
        <v>297</v>
      </c>
      <c r="D33" s="103"/>
      <c r="E33" s="162"/>
      <c r="F33" s="103"/>
      <c r="G33" s="103"/>
      <c r="H33" s="162"/>
      <c r="I33" s="165"/>
      <c r="J33" s="103"/>
      <c r="K33" s="107"/>
      <c r="L33" s="28"/>
      <c r="M33" s="57"/>
      <c r="N33" s="57"/>
      <c r="O33" s="57"/>
      <c r="P33" s="57"/>
      <c r="Q33" s="57"/>
      <c r="R33" s="57"/>
      <c r="S33" s="57"/>
    </row>
    <row r="34" spans="1:19" s="58" customFormat="1" ht="12.75" customHeight="1" thickBot="1">
      <c r="A34" s="27"/>
      <c r="B34" s="125"/>
      <c r="C34" s="212" t="s">
        <v>306</v>
      </c>
      <c r="D34" s="103"/>
      <c r="E34" s="213" t="str">
        <f>" /"&amp;FIRMA!D11&amp;" /"</f>
        <v> /Божидар Джелебов /</v>
      </c>
      <c r="F34" s="214"/>
      <c r="G34" s="103"/>
      <c r="H34" s="162"/>
      <c r="I34" s="656"/>
      <c r="J34" s="657"/>
      <c r="K34" s="107"/>
      <c r="L34" s="28"/>
      <c r="M34" s="57"/>
      <c r="N34" s="57"/>
      <c r="O34" s="57"/>
      <c r="P34" s="57"/>
      <c r="Q34" s="57"/>
      <c r="R34" s="57"/>
      <c r="S34" s="57"/>
    </row>
    <row r="35" spans="1:19" s="58" customFormat="1" ht="6.75" customHeight="1" hidden="1" thickTop="1">
      <c r="A35" s="27"/>
      <c r="B35" s="125"/>
      <c r="C35" s="125"/>
      <c r="D35" s="103"/>
      <c r="E35" s="103"/>
      <c r="F35" s="103"/>
      <c r="G35" s="103"/>
      <c r="H35" s="103"/>
      <c r="I35" s="103"/>
      <c r="J35" s="103"/>
      <c r="K35" s="107"/>
      <c r="L35" s="28"/>
      <c r="M35" s="57"/>
      <c r="N35" s="57"/>
      <c r="O35" s="57"/>
      <c r="P35" s="57"/>
      <c r="Q35" s="57"/>
      <c r="R35" s="57"/>
      <c r="S35" s="57"/>
    </row>
    <row r="36" spans="1:19" s="29" customFormat="1" ht="13.5" customHeight="1" hidden="1">
      <c r="A36" s="27"/>
      <c r="B36" s="92"/>
      <c r="C36" s="182"/>
      <c r="D36" s="129"/>
      <c r="E36" s="104"/>
      <c r="F36" s="104"/>
      <c r="G36" s="104"/>
      <c r="H36" s="182"/>
      <c r="I36" s="104"/>
      <c r="J36" s="92"/>
      <c r="K36" s="92"/>
      <c r="L36" s="28"/>
      <c r="M36" s="56"/>
      <c r="N36" s="56"/>
      <c r="O36" s="56"/>
      <c r="P36" s="56"/>
      <c r="Q36" s="56"/>
      <c r="R36" s="56"/>
      <c r="S36" s="56"/>
    </row>
    <row r="37" spans="2:19" s="29" customFormat="1" ht="16.5" thickTop="1">
      <c r="B37" s="37"/>
      <c r="C37" s="16"/>
      <c r="D37" s="61"/>
      <c r="E37" s="16"/>
      <c r="F37" s="16"/>
      <c r="G37" s="16"/>
      <c r="H37" s="16"/>
      <c r="I37" s="16"/>
      <c r="J37" s="37"/>
      <c r="K37" s="37"/>
      <c r="L37" s="25"/>
      <c r="M37" s="17"/>
      <c r="N37" s="25"/>
      <c r="O37" s="25"/>
      <c r="P37" s="56"/>
      <c r="Q37" s="56"/>
      <c r="R37" s="56"/>
      <c r="S37" s="56"/>
    </row>
    <row r="38" spans="2:18" s="29" customFormat="1" ht="12.75">
      <c r="B38" s="25"/>
      <c r="C38" s="17"/>
      <c r="D38" s="62"/>
      <c r="E38" s="17"/>
      <c r="F38" s="17"/>
      <c r="G38" s="17"/>
      <c r="H38" s="17"/>
      <c r="I38" s="17"/>
      <c r="J38" s="25"/>
      <c r="K38" s="25"/>
      <c r="L38" s="25"/>
      <c r="M38" s="17"/>
      <c r="P38" s="25"/>
      <c r="Q38" s="25"/>
      <c r="R38" s="25"/>
    </row>
    <row r="39" spans="2:10" ht="15.75">
      <c r="B39" s="59"/>
      <c r="C39" s="59"/>
      <c r="D39" s="63"/>
      <c r="E39" s="59"/>
      <c r="F39" s="59"/>
      <c r="G39" s="59"/>
      <c r="H39" s="59"/>
      <c r="I39" s="59"/>
      <c r="J39" s="59"/>
    </row>
    <row r="40" spans="2:10" ht="15.75">
      <c r="B40" s="59"/>
      <c r="C40" s="59"/>
      <c r="D40" s="63"/>
      <c r="E40" s="59"/>
      <c r="F40" s="59"/>
      <c r="G40" s="59"/>
      <c r="H40" s="59"/>
      <c r="I40" s="59"/>
      <c r="J40" s="59"/>
    </row>
    <row r="41" spans="2:10" ht="15.75">
      <c r="B41" s="59"/>
      <c r="C41" s="59"/>
      <c r="D41" s="63"/>
      <c r="E41" s="59"/>
      <c r="F41" s="59"/>
      <c r="G41" s="59"/>
      <c r="H41" s="59"/>
      <c r="I41" s="59"/>
      <c r="J41" s="59"/>
    </row>
    <row r="42" spans="2:10" ht="15.75">
      <c r="B42" s="59"/>
      <c r="C42" s="59"/>
      <c r="D42" s="63"/>
      <c r="E42" s="59"/>
      <c r="F42" s="59"/>
      <c r="G42" s="59"/>
      <c r="H42" s="59"/>
      <c r="I42" s="59"/>
      <c r="J42" s="59"/>
    </row>
    <row r="43" spans="2:10" ht="15.75">
      <c r="B43" s="59"/>
      <c r="C43" s="59"/>
      <c r="D43" s="63"/>
      <c r="E43" s="59"/>
      <c r="F43" s="59"/>
      <c r="G43" s="59"/>
      <c r="H43" s="59"/>
      <c r="I43" s="59"/>
      <c r="J43" s="59"/>
    </row>
    <row r="44" spans="2:10" ht="15.75">
      <c r="B44" s="59"/>
      <c r="C44" s="59"/>
      <c r="D44" s="63"/>
      <c r="E44" s="59"/>
      <c r="F44" s="59"/>
      <c r="G44" s="59"/>
      <c r="H44" s="59"/>
      <c r="I44" s="59"/>
      <c r="J44" s="59"/>
    </row>
    <row r="45" spans="2:10" ht="15.75">
      <c r="B45" s="59"/>
      <c r="C45" s="59"/>
      <c r="D45" s="63"/>
      <c r="E45" s="59"/>
      <c r="F45" s="59"/>
      <c r="G45" s="59"/>
      <c r="H45" s="59"/>
      <c r="I45" s="59"/>
      <c r="J45" s="59"/>
    </row>
    <row r="46" spans="2:10" ht="15.75">
      <c r="B46" s="59"/>
      <c r="C46" s="59"/>
      <c r="D46" s="63"/>
      <c r="E46" s="59"/>
      <c r="F46" s="59"/>
      <c r="G46" s="59"/>
      <c r="H46" s="59"/>
      <c r="I46" s="59"/>
      <c r="J46" s="59"/>
    </row>
    <row r="47" spans="2:10" ht="15.75">
      <c r="B47" s="59"/>
      <c r="C47" s="59"/>
      <c r="D47" s="63"/>
      <c r="E47" s="59"/>
      <c r="F47" s="59"/>
      <c r="G47" s="59"/>
      <c r="H47" s="59"/>
      <c r="I47" s="59"/>
      <c r="J47" s="59"/>
    </row>
    <row r="48" spans="2:10" ht="15.75">
      <c r="B48" s="59"/>
      <c r="C48" s="59"/>
      <c r="D48" s="63"/>
      <c r="E48" s="59"/>
      <c r="F48" s="59"/>
      <c r="G48" s="59"/>
      <c r="H48" s="59"/>
      <c r="I48" s="59"/>
      <c r="J48" s="59"/>
    </row>
    <row r="49" spans="2:10" ht="15.75">
      <c r="B49" s="59"/>
      <c r="C49" s="59"/>
      <c r="D49" s="63"/>
      <c r="E49" s="59"/>
      <c r="F49" s="59"/>
      <c r="G49" s="59"/>
      <c r="H49" s="59"/>
      <c r="I49" s="59"/>
      <c r="J49" s="59"/>
    </row>
    <row r="50" spans="2:10" ht="15.75">
      <c r="B50" s="59"/>
      <c r="C50" s="59"/>
      <c r="D50" s="63"/>
      <c r="E50" s="59"/>
      <c r="F50" s="59"/>
      <c r="G50" s="59"/>
      <c r="H50" s="59"/>
      <c r="I50" s="59"/>
      <c r="J50" s="59"/>
    </row>
    <row r="51" spans="2:10" ht="15.75">
      <c r="B51" s="59"/>
      <c r="C51" s="59"/>
      <c r="D51" s="63"/>
      <c r="E51" s="59"/>
      <c r="F51" s="59"/>
      <c r="G51" s="59"/>
      <c r="H51" s="59"/>
      <c r="I51" s="59"/>
      <c r="J51" s="59"/>
    </row>
    <row r="52" spans="2:10" ht="15.75">
      <c r="B52" s="59"/>
      <c r="C52" s="59"/>
      <c r="D52" s="63"/>
      <c r="E52" s="59"/>
      <c r="F52" s="59"/>
      <c r="G52" s="59"/>
      <c r="H52" s="59"/>
      <c r="I52" s="59"/>
      <c r="J52" s="59"/>
    </row>
    <row r="53" spans="2:10" ht="15.75">
      <c r="B53" s="59"/>
      <c r="C53" s="59"/>
      <c r="D53" s="63"/>
      <c r="E53" s="59"/>
      <c r="F53" s="59"/>
      <c r="G53" s="59"/>
      <c r="H53" s="59"/>
      <c r="I53" s="59"/>
      <c r="J53" s="59"/>
    </row>
    <row r="54" spans="2:10" ht="15.75">
      <c r="B54" s="59"/>
      <c r="C54" s="59"/>
      <c r="D54" s="63"/>
      <c r="E54" s="59"/>
      <c r="F54" s="59"/>
      <c r="G54" s="59"/>
      <c r="H54" s="59"/>
      <c r="I54" s="59"/>
      <c r="J54" s="59"/>
    </row>
    <row r="55" spans="2:10" ht="15.75">
      <c r="B55" s="59"/>
      <c r="C55" s="59"/>
      <c r="D55" s="63"/>
      <c r="E55" s="59"/>
      <c r="F55" s="59"/>
      <c r="G55" s="59"/>
      <c r="H55" s="59"/>
      <c r="I55" s="59"/>
      <c r="J55" s="59"/>
    </row>
    <row r="56" spans="2:10" ht="15.75">
      <c r="B56" s="59"/>
      <c r="C56" s="59"/>
      <c r="D56" s="63"/>
      <c r="E56" s="59"/>
      <c r="F56" s="59"/>
      <c r="G56" s="59"/>
      <c r="H56" s="59"/>
      <c r="I56" s="59"/>
      <c r="J56" s="59"/>
    </row>
    <row r="57" spans="2:10" ht="15.75">
      <c r="B57" s="59"/>
      <c r="C57" s="59"/>
      <c r="D57" s="63"/>
      <c r="E57" s="59"/>
      <c r="F57" s="59"/>
      <c r="G57" s="59"/>
      <c r="H57" s="59"/>
      <c r="I57" s="59"/>
      <c r="J57" s="59"/>
    </row>
  </sheetData>
  <sheetProtection formatCells="0"/>
  <mergeCells count="9">
    <mergeCell ref="I34:J34"/>
    <mergeCell ref="E8:G8"/>
    <mergeCell ref="H8:J8"/>
    <mergeCell ref="C8:C9"/>
    <mergeCell ref="D8:D9"/>
    <mergeCell ref="B1:C1"/>
    <mergeCell ref="C3:H3"/>
    <mergeCell ref="C4:H4"/>
    <mergeCell ref="C5:H5"/>
  </mergeCells>
  <hyperlinks>
    <hyperlink ref="B1" location="FIRMA!A1" display="ЗАГЛАВНА СТР."/>
  </hyperlinks>
  <printOptions horizontalCentered="1"/>
  <pageMargins left="0.2" right="0.2" top="0.2" bottom="0.2" header="0.511811023622047" footer="0.31496062992126"/>
  <pageSetup blackAndWhite="1"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rgb="FFFF0000"/>
  </sheetPr>
  <dimension ref="A1:R76"/>
  <sheetViews>
    <sheetView showGridLines="0" zoomScalePageLayoutView="0" workbookViewId="0" topLeftCell="A7">
      <selection activeCell="G32" sqref="G32"/>
    </sheetView>
  </sheetViews>
  <sheetFormatPr defaultColWidth="8.88671875" defaultRowHeight="15"/>
  <cols>
    <col min="1" max="1" width="1.66796875" style="23" customWidth="1"/>
    <col min="2" max="2" width="3.10546875" style="23" customWidth="1"/>
    <col min="3" max="3" width="36.4453125" style="23" customWidth="1"/>
    <col min="4" max="4" width="8.10546875" style="293" customWidth="1"/>
    <col min="5" max="5" width="8.6640625" style="293" customWidth="1"/>
    <col min="6" max="6" width="9.10546875" style="293" customWidth="1"/>
    <col min="7" max="7" width="7.77734375" style="293" customWidth="1"/>
    <col min="8" max="8" width="14.6640625" style="293" customWidth="1"/>
    <col min="9" max="9" width="11.77734375" style="293" customWidth="1"/>
    <col min="10" max="10" width="8.88671875" style="293" customWidth="1"/>
    <col min="11" max="11" width="11.77734375" style="293" customWidth="1"/>
    <col min="12" max="12" width="8.4453125" style="293" customWidth="1"/>
    <col min="13" max="13" width="7.21484375" style="293" customWidth="1"/>
    <col min="14" max="14" width="6.99609375" style="293" customWidth="1"/>
    <col min="15" max="15" width="2.4453125" style="23" customWidth="1"/>
    <col min="16" max="16" width="7.6640625" style="23" customWidth="1"/>
    <col min="17" max="17" width="2.88671875" style="23" customWidth="1"/>
    <col min="18" max="16384" width="8.88671875" style="23" customWidth="1"/>
  </cols>
  <sheetData>
    <row r="1" spans="1:18" ht="27" customHeight="1" thickBot="1">
      <c r="A1" s="228"/>
      <c r="B1" s="646" t="s">
        <v>215</v>
      </c>
      <c r="C1" s="62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4"/>
      <c r="P1" s="25"/>
      <c r="Q1" s="25"/>
      <c r="R1" s="26"/>
    </row>
    <row r="2" spans="1:16" ht="9.75" customHeight="1" thickTop="1">
      <c r="A2" s="27"/>
      <c r="B2" s="88"/>
      <c r="C2" s="89"/>
      <c r="D2" s="91"/>
      <c r="E2" s="91"/>
      <c r="F2" s="91"/>
      <c r="G2" s="91"/>
      <c r="H2" s="269"/>
      <c r="I2" s="269"/>
      <c r="J2" s="269"/>
      <c r="K2" s="91"/>
      <c r="L2" s="94"/>
      <c r="M2" s="270"/>
      <c r="N2" s="270"/>
      <c r="O2" s="93"/>
      <c r="P2" s="28"/>
    </row>
    <row r="3" spans="1:16" ht="12.75" customHeight="1">
      <c r="A3" s="27"/>
      <c r="B3" s="88"/>
      <c r="C3" s="89"/>
      <c r="D3" s="91"/>
      <c r="E3" s="91"/>
      <c r="F3" s="91"/>
      <c r="G3" s="91"/>
      <c r="H3" s="269"/>
      <c r="I3" s="269"/>
      <c r="J3" s="269"/>
      <c r="K3" s="91"/>
      <c r="L3" s="94"/>
      <c r="M3" s="270"/>
      <c r="N3" s="188" t="s">
        <v>234</v>
      </c>
      <c r="O3" s="93"/>
      <c r="P3" s="28"/>
    </row>
    <row r="4" spans="1:16" s="29" customFormat="1" ht="20.25" customHeight="1">
      <c r="A4" s="27"/>
      <c r="B4" s="77"/>
      <c r="C4" s="685" t="s">
        <v>117</v>
      </c>
      <c r="D4" s="686"/>
      <c r="E4" s="686"/>
      <c r="F4" s="686"/>
      <c r="G4" s="686"/>
      <c r="H4" s="686"/>
      <c r="I4" s="686"/>
      <c r="J4" s="686"/>
      <c r="K4" s="686"/>
      <c r="L4" s="271"/>
      <c r="M4" s="271"/>
      <c r="N4" s="272" t="s">
        <v>207</v>
      </c>
      <c r="O4" s="77"/>
      <c r="P4" s="28"/>
    </row>
    <row r="5" spans="1:16" s="29" customFormat="1" ht="22.5" customHeight="1">
      <c r="A5" s="27"/>
      <c r="B5" s="77"/>
      <c r="C5" s="665" t="str">
        <f>"на "&amp;FIRMA!D4</f>
        <v>на ТРАНСПОРТНО СТРОИТЕЛСТВО И ВЪЗСТАНОВЯВАНЕ ЕАД</v>
      </c>
      <c r="D5" s="665"/>
      <c r="E5" s="665"/>
      <c r="F5" s="665"/>
      <c r="G5" s="665"/>
      <c r="H5" s="665"/>
      <c r="I5" s="665"/>
      <c r="J5" s="665"/>
      <c r="K5" s="665"/>
      <c r="L5" s="271"/>
      <c r="M5" s="271"/>
      <c r="N5" s="189" t="str">
        <f>"БУЛСТАТ: "&amp;FIRMA!D10</f>
        <v>БУЛСТАТ: BG 205677435</v>
      </c>
      <c r="O5" s="171"/>
      <c r="P5" s="28"/>
    </row>
    <row r="6" spans="1:16" s="29" customFormat="1" ht="19.5" customHeight="1">
      <c r="A6" s="27"/>
      <c r="B6" s="77"/>
      <c r="C6" s="665" t="str">
        <f>"за периода от "&amp;TEXT(FIRMA!D16,"dd\.mm\.yyyy")&amp;"г.  до "&amp;TEXT(FIRMA!D17,"dd\.mm\.yyyy")&amp;"г."</f>
        <v>за периода от 01.01.2020г.  до 30.06.2020г.</v>
      </c>
      <c r="D6" s="665"/>
      <c r="E6" s="665"/>
      <c r="F6" s="665"/>
      <c r="G6" s="665"/>
      <c r="H6" s="665"/>
      <c r="I6" s="665"/>
      <c r="J6" s="665"/>
      <c r="K6" s="665"/>
      <c r="L6" s="271"/>
      <c r="M6" s="271"/>
      <c r="N6" s="271"/>
      <c r="O6" s="171"/>
      <c r="P6" s="28"/>
    </row>
    <row r="7" spans="1:16" s="38" customFormat="1" ht="15.75" customHeight="1" thickBot="1">
      <c r="A7" s="27"/>
      <c r="B7" s="180"/>
      <c r="C7" s="96"/>
      <c r="D7" s="96"/>
      <c r="E7" s="96"/>
      <c r="F7" s="96"/>
      <c r="G7" s="273"/>
      <c r="H7" s="273"/>
      <c r="I7" s="273"/>
      <c r="J7" s="273"/>
      <c r="K7" s="269"/>
      <c r="L7" s="269"/>
      <c r="M7" s="273"/>
      <c r="N7" s="273" t="s">
        <v>103</v>
      </c>
      <c r="O7" s="95"/>
      <c r="P7" s="28"/>
    </row>
    <row r="8" spans="1:16" s="39" customFormat="1" ht="26.25" customHeight="1">
      <c r="A8" s="27"/>
      <c r="B8" s="181"/>
      <c r="C8" s="682" t="s">
        <v>105</v>
      </c>
      <c r="D8" s="669" t="s">
        <v>222</v>
      </c>
      <c r="E8" s="458" t="s">
        <v>223</v>
      </c>
      <c r="F8" s="669" t="s">
        <v>284</v>
      </c>
      <c r="G8" s="678" t="s">
        <v>157</v>
      </c>
      <c r="H8" s="679"/>
      <c r="I8" s="679"/>
      <c r="J8" s="680"/>
      <c r="K8" s="672" t="s">
        <v>228</v>
      </c>
      <c r="L8" s="673"/>
      <c r="M8" s="669" t="s">
        <v>229</v>
      </c>
      <c r="N8" s="666" t="s">
        <v>203</v>
      </c>
      <c r="O8" s="97"/>
      <c r="P8" s="28"/>
    </row>
    <row r="9" spans="1:16" s="39" customFormat="1" ht="6" customHeight="1">
      <c r="A9" s="27"/>
      <c r="B9" s="97"/>
      <c r="C9" s="683"/>
      <c r="D9" s="670"/>
      <c r="E9" s="459"/>
      <c r="F9" s="670"/>
      <c r="G9" s="676" t="s">
        <v>224</v>
      </c>
      <c r="H9" s="670" t="s">
        <v>225</v>
      </c>
      <c r="I9" s="677" t="s">
        <v>226</v>
      </c>
      <c r="J9" s="677" t="s">
        <v>227</v>
      </c>
      <c r="K9" s="674"/>
      <c r="L9" s="675"/>
      <c r="M9" s="670"/>
      <c r="N9" s="667"/>
      <c r="O9" s="97"/>
      <c r="P9" s="28"/>
    </row>
    <row r="10" spans="1:16" s="39" customFormat="1" ht="35.25" customHeight="1" thickBot="1">
      <c r="A10" s="27"/>
      <c r="B10" s="97"/>
      <c r="C10" s="684"/>
      <c r="D10" s="671"/>
      <c r="E10" s="275"/>
      <c r="F10" s="275" t="s">
        <v>285</v>
      </c>
      <c r="G10" s="671"/>
      <c r="H10" s="671"/>
      <c r="I10" s="671"/>
      <c r="J10" s="671"/>
      <c r="K10" s="274" t="s">
        <v>162</v>
      </c>
      <c r="L10" s="275" t="s">
        <v>198</v>
      </c>
      <c r="M10" s="671"/>
      <c r="N10" s="668"/>
      <c r="O10" s="97"/>
      <c r="P10" s="28"/>
    </row>
    <row r="11" spans="1:16" s="39" customFormat="1" ht="13.5" hidden="1" thickBot="1">
      <c r="A11" s="27"/>
      <c r="B11" s="97"/>
      <c r="C11" s="276" t="s">
        <v>104</v>
      </c>
      <c r="D11" s="277">
        <v>1</v>
      </c>
      <c r="E11" s="277"/>
      <c r="F11" s="277"/>
      <c r="G11" s="277">
        <v>2</v>
      </c>
      <c r="H11" s="277">
        <v>3</v>
      </c>
      <c r="I11" s="277"/>
      <c r="J11" s="277"/>
      <c r="K11" s="277">
        <v>7</v>
      </c>
      <c r="L11" s="277">
        <v>8</v>
      </c>
      <c r="M11" s="277">
        <v>9</v>
      </c>
      <c r="N11" s="278">
        <v>10</v>
      </c>
      <c r="O11" s="97"/>
      <c r="P11" s="28"/>
    </row>
    <row r="12" spans="1:16" s="40" customFormat="1" ht="13.5" customHeight="1" thickBot="1">
      <c r="A12" s="27"/>
      <c r="B12" s="98"/>
      <c r="C12" s="251" t="s">
        <v>230</v>
      </c>
      <c r="D12" s="451">
        <v>54673</v>
      </c>
      <c r="E12" s="451"/>
      <c r="F12" s="451"/>
      <c r="G12" s="451"/>
      <c r="H12" s="451"/>
      <c r="I12" s="451"/>
      <c r="J12" s="520">
        <v>-11257</v>
      </c>
      <c r="K12" s="451"/>
      <c r="L12" s="338"/>
      <c r="M12" s="338">
        <v>85</v>
      </c>
      <c r="N12" s="456">
        <f>SUM(D12:M12)</f>
        <v>43501</v>
      </c>
      <c r="O12" s="98"/>
      <c r="P12" s="28"/>
    </row>
    <row r="13" spans="1:16" s="40" customFormat="1" ht="13.5" customHeight="1" thickBot="1">
      <c r="A13" s="27"/>
      <c r="B13" s="98"/>
      <c r="C13" s="206" t="s">
        <v>231</v>
      </c>
      <c r="D13" s="452"/>
      <c r="E13" s="452"/>
      <c r="F13" s="452"/>
      <c r="G13" s="452"/>
      <c r="H13" s="452"/>
      <c r="I13" s="452"/>
      <c r="J13" s="452"/>
      <c r="K13" s="452"/>
      <c r="L13" s="279"/>
      <c r="M13" s="279"/>
      <c r="N13" s="620">
        <f aca="true" t="shared" si="0" ref="N13:N27">SUM(D13:M13)</f>
        <v>0</v>
      </c>
      <c r="O13" s="98"/>
      <c r="P13" s="28"/>
    </row>
    <row r="14" spans="1:16" s="40" customFormat="1" ht="13.5" customHeight="1" thickBot="1">
      <c r="A14" s="27"/>
      <c r="B14" s="98"/>
      <c r="C14" s="250" t="s">
        <v>232</v>
      </c>
      <c r="D14" s="452"/>
      <c r="E14" s="452"/>
      <c r="F14" s="452"/>
      <c r="G14" s="452"/>
      <c r="H14" s="452"/>
      <c r="I14" s="452"/>
      <c r="J14" s="452"/>
      <c r="K14" s="452"/>
      <c r="L14" s="279"/>
      <c r="M14" s="279"/>
      <c r="N14" s="620">
        <f t="shared" si="0"/>
        <v>0</v>
      </c>
      <c r="O14" s="98"/>
      <c r="P14" s="28"/>
    </row>
    <row r="15" spans="1:16" s="40" customFormat="1" ht="25.5" customHeight="1" thickBot="1">
      <c r="A15" s="27"/>
      <c r="B15" s="98"/>
      <c r="C15" s="391" t="s">
        <v>280</v>
      </c>
      <c r="D15" s="548">
        <f>SUM(D12:D14)</f>
        <v>54673</v>
      </c>
      <c r="E15" s="522">
        <f aca="true" t="shared" si="1" ref="E15:M15">SUM(E12:E14)</f>
        <v>0</v>
      </c>
      <c r="F15" s="522">
        <f t="shared" si="1"/>
        <v>0</v>
      </c>
      <c r="G15" s="522">
        <f t="shared" si="1"/>
        <v>0</v>
      </c>
      <c r="H15" s="522">
        <f t="shared" si="1"/>
        <v>0</v>
      </c>
      <c r="I15" s="522">
        <f t="shared" si="1"/>
        <v>0</v>
      </c>
      <c r="J15" s="618">
        <f>SUM(J12:J14)</f>
        <v>-11257</v>
      </c>
      <c r="K15" s="522"/>
      <c r="L15" s="523">
        <f t="shared" si="1"/>
        <v>0</v>
      </c>
      <c r="M15" s="619">
        <f t="shared" si="1"/>
        <v>85</v>
      </c>
      <c r="N15" s="456">
        <f t="shared" si="0"/>
        <v>43501</v>
      </c>
      <c r="O15" s="98"/>
      <c r="P15" s="28"/>
    </row>
    <row r="16" spans="1:16" s="40" customFormat="1" ht="13.5" customHeight="1" thickBot="1">
      <c r="A16" s="27"/>
      <c r="B16" s="98"/>
      <c r="C16" s="206" t="s">
        <v>233</v>
      </c>
      <c r="D16" s="452"/>
      <c r="E16" s="452"/>
      <c r="F16" s="452"/>
      <c r="G16" s="452"/>
      <c r="H16" s="452"/>
      <c r="I16" s="452"/>
      <c r="J16" s="452"/>
      <c r="K16" s="452">
        <v>85</v>
      </c>
      <c r="L16" s="279"/>
      <c r="M16" s="279">
        <v>-85</v>
      </c>
      <c r="N16" s="621">
        <f t="shared" si="0"/>
        <v>0</v>
      </c>
      <c r="O16" s="98"/>
      <c r="P16" s="28"/>
    </row>
    <row r="17" spans="1:16" s="40" customFormat="1" ht="13.5" customHeight="1" thickBot="1">
      <c r="A17" s="27"/>
      <c r="B17" s="98"/>
      <c r="C17" s="210" t="s">
        <v>158</v>
      </c>
      <c r="D17" s="434"/>
      <c r="E17" s="434"/>
      <c r="F17" s="434"/>
      <c r="G17" s="434"/>
      <c r="H17" s="434"/>
      <c r="I17" s="434"/>
      <c r="J17" s="520"/>
      <c r="K17" s="434"/>
      <c r="L17" s="209"/>
      <c r="M17" s="209"/>
      <c r="N17" s="621">
        <f t="shared" si="0"/>
        <v>0</v>
      </c>
      <c r="O17" s="98"/>
      <c r="P17" s="28"/>
    </row>
    <row r="18" spans="1:16" s="40" customFormat="1" ht="13.5" customHeight="1" thickBot="1">
      <c r="A18" s="27"/>
      <c r="B18" s="98"/>
      <c r="C18" s="210" t="s">
        <v>159</v>
      </c>
      <c r="D18" s="434"/>
      <c r="E18" s="434"/>
      <c r="F18" s="434"/>
      <c r="G18" s="434"/>
      <c r="H18" s="434"/>
      <c r="I18" s="434"/>
      <c r="J18" s="520"/>
      <c r="K18" s="434"/>
      <c r="L18" s="209"/>
      <c r="M18" s="209"/>
      <c r="N18" s="621">
        <f t="shared" si="0"/>
        <v>0</v>
      </c>
      <c r="O18" s="98"/>
      <c r="P18" s="28"/>
    </row>
    <row r="19" spans="1:16" s="40" customFormat="1" ht="13.5" customHeight="1" thickBot="1">
      <c r="A19" s="27"/>
      <c r="B19" s="98"/>
      <c r="C19" s="206" t="s">
        <v>235</v>
      </c>
      <c r="D19" s="434"/>
      <c r="E19" s="434"/>
      <c r="F19" s="434"/>
      <c r="G19" s="434"/>
      <c r="H19" s="434"/>
      <c r="I19" s="434"/>
      <c r="J19" s="520"/>
      <c r="K19" s="454"/>
      <c r="L19" s="209"/>
      <c r="M19" s="209">
        <v>338</v>
      </c>
      <c r="N19" s="621">
        <f t="shared" si="0"/>
        <v>338</v>
      </c>
      <c r="O19" s="98"/>
      <c r="P19" s="28"/>
    </row>
    <row r="20" spans="1:16" s="40" customFormat="1" ht="13.5" customHeight="1" thickBot="1">
      <c r="A20" s="27"/>
      <c r="B20" s="98"/>
      <c r="C20" s="206" t="s">
        <v>236</v>
      </c>
      <c r="D20" s="434"/>
      <c r="E20" s="434"/>
      <c r="F20" s="434"/>
      <c r="G20" s="434"/>
      <c r="H20" s="434"/>
      <c r="I20" s="434"/>
      <c r="J20" s="520"/>
      <c r="K20" s="434"/>
      <c r="L20" s="209"/>
      <c r="M20" s="209"/>
      <c r="N20" s="621">
        <f t="shared" si="0"/>
        <v>0</v>
      </c>
      <c r="O20" s="98"/>
      <c r="P20" s="28"/>
    </row>
    <row r="21" spans="1:16" s="40" customFormat="1" ht="14.25" customHeight="1" thickBot="1">
      <c r="A21" s="27"/>
      <c r="B21" s="98"/>
      <c r="C21" s="211" t="s">
        <v>160</v>
      </c>
      <c r="D21" s="434"/>
      <c r="E21" s="434"/>
      <c r="F21" s="434"/>
      <c r="G21" s="434"/>
      <c r="H21" s="434"/>
      <c r="I21" s="434"/>
      <c r="J21" s="520"/>
      <c r="K21" s="434"/>
      <c r="L21" s="209"/>
      <c r="M21" s="209"/>
      <c r="N21" s="621">
        <f t="shared" si="0"/>
        <v>0</v>
      </c>
      <c r="O21" s="98"/>
      <c r="P21" s="28"/>
    </row>
    <row r="22" spans="1:16" s="40" customFormat="1" ht="13.5" customHeight="1" thickBot="1">
      <c r="A22" s="27"/>
      <c r="B22" s="98"/>
      <c r="C22" s="206" t="s">
        <v>94</v>
      </c>
      <c r="D22" s="434"/>
      <c r="E22" s="434"/>
      <c r="F22" s="434"/>
      <c r="G22" s="434"/>
      <c r="H22" s="434"/>
      <c r="I22" s="434"/>
      <c r="J22" s="520"/>
      <c r="K22" s="434"/>
      <c r="L22" s="209"/>
      <c r="M22" s="446"/>
      <c r="N22" s="621">
        <f t="shared" si="0"/>
        <v>0</v>
      </c>
      <c r="O22" s="98"/>
      <c r="P22" s="28"/>
    </row>
    <row r="23" spans="1:16" s="40" customFormat="1" ht="13.5" customHeight="1" thickBot="1">
      <c r="A23" s="27"/>
      <c r="B23" s="98"/>
      <c r="C23" s="206" t="s">
        <v>95</v>
      </c>
      <c r="D23" s="434"/>
      <c r="E23" s="434"/>
      <c r="F23" s="434"/>
      <c r="G23" s="434"/>
      <c r="H23" s="434"/>
      <c r="I23" s="434"/>
      <c r="J23" s="520"/>
      <c r="K23" s="434"/>
      <c r="L23" s="209"/>
      <c r="M23" s="209"/>
      <c r="N23" s="621">
        <f t="shared" si="0"/>
        <v>0</v>
      </c>
      <c r="O23" s="98"/>
      <c r="P23" s="28"/>
    </row>
    <row r="24" spans="1:16" s="40" customFormat="1" ht="13.5" customHeight="1" thickBot="1">
      <c r="A24" s="27"/>
      <c r="B24" s="98"/>
      <c r="C24" s="210" t="s">
        <v>158</v>
      </c>
      <c r="D24" s="434"/>
      <c r="E24" s="434"/>
      <c r="F24" s="434"/>
      <c r="G24" s="434"/>
      <c r="H24" s="434"/>
      <c r="I24" s="434"/>
      <c r="J24" s="520"/>
      <c r="K24" s="434"/>
      <c r="L24" s="209"/>
      <c r="M24" s="209"/>
      <c r="N24" s="621">
        <f t="shared" si="0"/>
        <v>0</v>
      </c>
      <c r="O24" s="98"/>
      <c r="P24" s="28"/>
    </row>
    <row r="25" spans="1:16" s="40" customFormat="1" ht="13.5" customHeight="1" thickBot="1">
      <c r="A25" s="27"/>
      <c r="B25" s="98"/>
      <c r="C25" s="210" t="s">
        <v>161</v>
      </c>
      <c r="D25" s="434"/>
      <c r="E25" s="434"/>
      <c r="F25" s="434"/>
      <c r="G25" s="434"/>
      <c r="H25" s="434"/>
      <c r="I25" s="434"/>
      <c r="J25" s="520"/>
      <c r="K25" s="434"/>
      <c r="L25" s="209"/>
      <c r="M25" s="209"/>
      <c r="N25" s="621">
        <f t="shared" si="0"/>
        <v>0</v>
      </c>
      <c r="O25" s="98"/>
      <c r="P25" s="28"/>
    </row>
    <row r="26" spans="1:16" s="40" customFormat="1" ht="13.5" customHeight="1" thickBot="1">
      <c r="A26" s="27"/>
      <c r="B26" s="98"/>
      <c r="C26" s="206" t="s">
        <v>96</v>
      </c>
      <c r="D26" s="434"/>
      <c r="E26" s="434"/>
      <c r="F26" s="434"/>
      <c r="G26" s="434"/>
      <c r="H26" s="434"/>
      <c r="I26" s="434"/>
      <c r="J26" s="520"/>
      <c r="K26" s="434"/>
      <c r="L26" s="209"/>
      <c r="M26" s="209"/>
      <c r="N26" s="621">
        <f t="shared" si="0"/>
        <v>0</v>
      </c>
      <c r="O26" s="98"/>
      <c r="P26" s="28"/>
    </row>
    <row r="27" spans="1:16" s="40" customFormat="1" ht="13.5" customHeight="1">
      <c r="A27" s="27"/>
      <c r="B27" s="98"/>
      <c r="C27" s="207" t="s">
        <v>97</v>
      </c>
      <c r="D27" s="453">
        <f>SUM(D15:D26)</f>
        <v>54673</v>
      </c>
      <c r="E27" s="453">
        <f aca="true" t="shared" si="2" ref="E27:L27">SUM(E12+E13+E14+E15+E16+E19+E20+E22+E23+E26)</f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3">
        <f t="shared" si="2"/>
        <v>0</v>
      </c>
      <c r="J27" s="618">
        <f>SUM(J15:J26)</f>
        <v>-11257</v>
      </c>
      <c r="K27" s="453">
        <f t="shared" si="2"/>
        <v>85</v>
      </c>
      <c r="L27" s="453">
        <f t="shared" si="2"/>
        <v>0</v>
      </c>
      <c r="M27" s="453">
        <f>SUM(M15:M26)</f>
        <v>338</v>
      </c>
      <c r="N27" s="456">
        <f t="shared" si="0"/>
        <v>43839</v>
      </c>
      <c r="O27" s="98"/>
      <c r="P27" s="28"/>
    </row>
    <row r="28" spans="1:16" s="40" customFormat="1" ht="25.5">
      <c r="A28" s="27"/>
      <c r="B28" s="98"/>
      <c r="C28" s="392" t="s">
        <v>281</v>
      </c>
      <c r="D28" s="434"/>
      <c r="E28" s="524"/>
      <c r="F28" s="524"/>
      <c r="G28" s="524"/>
      <c r="H28" s="524"/>
      <c r="I28" s="524"/>
      <c r="J28" s="520"/>
      <c r="K28" s="524"/>
      <c r="L28" s="209"/>
      <c r="M28" s="209"/>
      <c r="N28" s="457"/>
      <c r="O28" s="98"/>
      <c r="P28" s="28"/>
    </row>
    <row r="29" spans="1:16" s="40" customFormat="1" ht="26.25" thickBot="1">
      <c r="A29" s="27"/>
      <c r="B29" s="98"/>
      <c r="C29" s="208" t="s">
        <v>98</v>
      </c>
      <c r="D29" s="455">
        <f aca="true" t="shared" si="3" ref="D29:N29">SUM(D27:D28)</f>
        <v>54673</v>
      </c>
      <c r="E29" s="525">
        <f t="shared" si="3"/>
        <v>0</v>
      </c>
      <c r="F29" s="525">
        <f t="shared" si="3"/>
        <v>0</v>
      </c>
      <c r="G29" s="525">
        <f t="shared" si="3"/>
        <v>0</v>
      </c>
      <c r="H29" s="525">
        <f t="shared" si="3"/>
        <v>0</v>
      </c>
      <c r="I29" s="525">
        <f t="shared" si="3"/>
        <v>0</v>
      </c>
      <c r="J29" s="521">
        <f t="shared" si="3"/>
        <v>-11257</v>
      </c>
      <c r="K29" s="622">
        <f t="shared" si="3"/>
        <v>85</v>
      </c>
      <c r="L29" s="280">
        <f t="shared" si="3"/>
        <v>0</v>
      </c>
      <c r="M29" s="280">
        <f t="shared" si="3"/>
        <v>338</v>
      </c>
      <c r="N29" s="447">
        <f t="shared" si="3"/>
        <v>43839</v>
      </c>
      <c r="O29" s="98"/>
      <c r="P29" s="28"/>
    </row>
    <row r="30" spans="1:16" s="40" customFormat="1" ht="10.5" customHeight="1">
      <c r="A30" s="27"/>
      <c r="B30" s="98"/>
      <c r="C30" s="98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98"/>
      <c r="P30" s="28"/>
    </row>
    <row r="31" spans="1:16" s="34" customFormat="1" ht="12.75">
      <c r="A31" s="27"/>
      <c r="B31" s="100"/>
      <c r="C31" s="101" t="str">
        <f>"Дата: "&amp;TEXT(FIRMA!D18,"dd\.mm\.yyyy")&amp;" г."</f>
        <v>Дата: 20.07.2020 г.</v>
      </c>
      <c r="D31" s="282"/>
      <c r="E31" s="282"/>
      <c r="F31" s="282"/>
      <c r="G31" s="91"/>
      <c r="H31" s="91"/>
      <c r="I31" s="91"/>
      <c r="J31" s="91"/>
      <c r="K31" s="91"/>
      <c r="L31" s="91"/>
      <c r="M31" s="91"/>
      <c r="N31" s="91"/>
      <c r="O31" s="93"/>
      <c r="P31" s="28"/>
    </row>
    <row r="32" spans="1:16" s="34" customFormat="1" ht="12.75">
      <c r="A32" s="27"/>
      <c r="B32" s="100"/>
      <c r="C32" s="164"/>
      <c r="D32" s="282"/>
      <c r="E32" s="282"/>
      <c r="F32" s="282"/>
      <c r="G32" s="91"/>
      <c r="H32" s="91"/>
      <c r="I32" s="91"/>
      <c r="J32" s="91"/>
      <c r="K32" s="91"/>
      <c r="L32" s="91"/>
      <c r="M32" s="91"/>
      <c r="N32" s="91"/>
      <c r="O32" s="93"/>
      <c r="P32" s="28"/>
    </row>
    <row r="33" spans="1:16" s="34" customFormat="1" ht="8.25" customHeight="1">
      <c r="A33" s="27"/>
      <c r="B33" s="100"/>
      <c r="C33" s="101"/>
      <c r="D33" s="283"/>
      <c r="E33" s="283"/>
      <c r="F33" s="283"/>
      <c r="G33" s="91"/>
      <c r="H33" s="91"/>
      <c r="I33" s="91"/>
      <c r="J33" s="91"/>
      <c r="K33" s="91"/>
      <c r="L33" s="169"/>
      <c r="M33" s="283"/>
      <c r="N33" s="91"/>
      <c r="O33" s="93"/>
      <c r="P33" s="28"/>
    </row>
    <row r="34" spans="1:16" s="34" customFormat="1" ht="12.75">
      <c r="A34" s="27"/>
      <c r="B34" s="100"/>
      <c r="C34" s="101"/>
      <c r="D34" s="284"/>
      <c r="E34" s="284"/>
      <c r="F34" s="284"/>
      <c r="G34" s="169"/>
      <c r="H34" s="91"/>
      <c r="I34" s="91"/>
      <c r="J34" s="91"/>
      <c r="K34" s="91"/>
      <c r="L34" s="169"/>
      <c r="M34" s="91"/>
      <c r="N34" s="91"/>
      <c r="O34" s="93"/>
      <c r="P34" s="28"/>
    </row>
    <row r="35" spans="1:16" s="34" customFormat="1" ht="12.75" customHeight="1">
      <c r="A35" s="27"/>
      <c r="B35" s="100"/>
      <c r="C35" s="101" t="s">
        <v>202</v>
      </c>
      <c r="D35" s="284"/>
      <c r="E35" s="284"/>
      <c r="F35" s="284"/>
      <c r="G35" s="169" t="s">
        <v>208</v>
      </c>
      <c r="H35" s="91"/>
      <c r="I35" s="91"/>
      <c r="J35" s="91"/>
      <c r="K35" s="91"/>
      <c r="L35" s="169"/>
      <c r="M35" s="91"/>
      <c r="N35" s="91"/>
      <c r="O35" s="93"/>
      <c r="P35" s="28"/>
    </row>
    <row r="36" spans="1:16" s="34" customFormat="1" ht="13.5" customHeight="1">
      <c r="A36" s="27"/>
      <c r="B36" s="100"/>
      <c r="C36" s="212" t="str">
        <f>"               /"&amp;FIRMA!D13&amp;" /"</f>
        <v>               /Светла Бочева /</v>
      </c>
      <c r="D36" s="284"/>
      <c r="E36" s="284"/>
      <c r="F36" s="284"/>
      <c r="G36" s="214" t="str">
        <f>"                                    /"&amp;FIRMA!D11&amp;" /"</f>
        <v>                                    /Божидар Джелебов /</v>
      </c>
      <c r="H36" s="91"/>
      <c r="I36" s="91"/>
      <c r="J36" s="91"/>
      <c r="K36" s="681"/>
      <c r="L36" s="681"/>
      <c r="M36" s="91"/>
      <c r="N36" s="91"/>
      <c r="O36" s="93"/>
      <c r="P36" s="28"/>
    </row>
    <row r="37" spans="1:16" s="34" customFormat="1" ht="7.5" customHeight="1">
      <c r="A37" s="27"/>
      <c r="B37" s="100"/>
      <c r="C37" s="102"/>
      <c r="D37" s="284"/>
      <c r="E37" s="284"/>
      <c r="F37" s="284"/>
      <c r="G37" s="91"/>
      <c r="H37" s="91"/>
      <c r="I37" s="91"/>
      <c r="J37" s="91"/>
      <c r="K37" s="91"/>
      <c r="L37" s="91"/>
      <c r="M37" s="91"/>
      <c r="N37" s="91"/>
      <c r="O37" s="93"/>
      <c r="P37" s="28"/>
    </row>
    <row r="38" spans="1:16" s="29" customFormat="1" ht="3.75" customHeight="1" thickBot="1">
      <c r="A38" s="27"/>
      <c r="B38" s="92"/>
      <c r="C38" s="179"/>
      <c r="D38" s="182"/>
      <c r="E38" s="182"/>
      <c r="F38" s="182"/>
      <c r="G38" s="270"/>
      <c r="H38" s="270"/>
      <c r="I38" s="270"/>
      <c r="J38" s="270"/>
      <c r="K38" s="270"/>
      <c r="L38" s="270"/>
      <c r="M38" s="270"/>
      <c r="N38" s="270"/>
      <c r="O38" s="92"/>
      <c r="P38" s="28"/>
    </row>
    <row r="39" spans="2:16" s="29" customFormat="1" ht="16.5" thickTop="1">
      <c r="B39" s="37"/>
      <c r="C39" s="16"/>
      <c r="D39" s="285"/>
      <c r="E39" s="285"/>
      <c r="F39" s="285"/>
      <c r="G39" s="286"/>
      <c r="H39" s="286"/>
      <c r="I39" s="286"/>
      <c r="J39" s="286"/>
      <c r="K39" s="286"/>
      <c r="L39" s="286"/>
      <c r="M39" s="286"/>
      <c r="N39" s="286"/>
      <c r="O39" s="37"/>
      <c r="P39" s="26"/>
    </row>
    <row r="40" spans="2:15" s="29" customFormat="1" ht="12.75">
      <c r="B40" s="25"/>
      <c r="C40" s="17"/>
      <c r="D40" s="287"/>
      <c r="E40" s="287"/>
      <c r="F40" s="287"/>
      <c r="G40" s="288"/>
      <c r="H40" s="289"/>
      <c r="I40" s="289"/>
      <c r="J40" s="289"/>
      <c r="K40" s="288"/>
      <c r="L40" s="288"/>
      <c r="M40" s="288"/>
      <c r="N40" s="287"/>
      <c r="O40" s="25"/>
    </row>
    <row r="55" spans="3:16" s="36" customFormat="1" ht="12.75">
      <c r="C55" s="41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35"/>
      <c r="P55" s="35"/>
    </row>
    <row r="56" spans="3:16" s="36" customFormat="1" ht="12.75">
      <c r="C56" s="41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35"/>
      <c r="P56" s="35"/>
    </row>
    <row r="57" spans="3:16" s="36" customFormat="1" ht="33" customHeight="1">
      <c r="C57" s="42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35"/>
      <c r="P57" s="35"/>
    </row>
    <row r="58" spans="3:16" s="36" customFormat="1" ht="12.75">
      <c r="C58" s="41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35"/>
      <c r="P58" s="35"/>
    </row>
    <row r="59" spans="3:16" s="36" customFormat="1" ht="18.75" customHeight="1">
      <c r="C59" s="41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35"/>
      <c r="P59" s="35"/>
    </row>
    <row r="60" spans="3:16" s="36" customFormat="1" ht="20.25" customHeight="1">
      <c r="C60" s="41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35"/>
      <c r="P60" s="35"/>
    </row>
    <row r="61" spans="3:16" s="36" customFormat="1" ht="17.25" customHeight="1">
      <c r="C61" s="42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35"/>
      <c r="P61" s="35"/>
    </row>
    <row r="62" spans="3:16" s="36" customFormat="1" ht="15.75" customHeight="1">
      <c r="C62" s="41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35"/>
      <c r="P62" s="35"/>
    </row>
    <row r="63" spans="4:14" s="36" customFormat="1" ht="43.5" customHeight="1"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</row>
    <row r="64" spans="4:14" s="36" customFormat="1" ht="12.75"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</row>
    <row r="65" spans="4:14" s="36" customFormat="1" ht="12.75"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</row>
    <row r="66" spans="4:14" s="36" customFormat="1" ht="12.75"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</row>
    <row r="67" spans="4:14" s="26" customFormat="1" ht="15.75"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</row>
    <row r="68" spans="4:14" s="26" customFormat="1" ht="15.75"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</row>
    <row r="69" spans="4:14" s="26" customFormat="1" ht="15.75"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</row>
    <row r="70" spans="4:14" s="26" customFormat="1" ht="15.75"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</row>
    <row r="71" spans="4:14" s="26" customFormat="1" ht="15.75"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</row>
    <row r="72" spans="4:14" s="26" customFormat="1" ht="15.75"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</row>
    <row r="73" spans="4:14" s="26" customFormat="1" ht="15.75"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</row>
    <row r="74" spans="4:14" s="26" customFormat="1" ht="15.75"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</row>
    <row r="75" spans="4:14" s="26" customFormat="1" ht="15.75"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</row>
    <row r="76" spans="4:14" s="26" customFormat="1" ht="15.75"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</row>
  </sheetData>
  <sheetProtection formatCells="0"/>
  <mergeCells count="16">
    <mergeCell ref="K36:L36"/>
    <mergeCell ref="C8:C10"/>
    <mergeCell ref="D8:D10"/>
    <mergeCell ref="B1:C1"/>
    <mergeCell ref="C4:K4"/>
    <mergeCell ref="C6:K6"/>
    <mergeCell ref="F8:F9"/>
    <mergeCell ref="C5:K5"/>
    <mergeCell ref="N8:N10"/>
    <mergeCell ref="M8:M10"/>
    <mergeCell ref="K8:L9"/>
    <mergeCell ref="G9:G10"/>
    <mergeCell ref="I9:I10"/>
    <mergeCell ref="J9:J10"/>
    <mergeCell ref="G8:J8"/>
    <mergeCell ref="H9:H10"/>
  </mergeCells>
  <hyperlinks>
    <hyperlink ref="B1" location="FIRMA!A1" display="ЗАГЛАВНА СТР."/>
  </hyperlinks>
  <printOptions horizontalCentered="1"/>
  <pageMargins left="0.2" right="0.2" top="0.2" bottom="0.2" header="0.511811023622047" footer="0.511811023622047"/>
  <pageSetup blackAndWhite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>
    <tabColor rgb="FF00B0F0"/>
  </sheetPr>
  <dimension ref="A1:AE147"/>
  <sheetViews>
    <sheetView showGridLines="0" zoomScale="80" zoomScaleNormal="80" zoomScalePageLayoutView="0" workbookViewId="0" topLeftCell="A1">
      <selection activeCell="G22" sqref="G22"/>
    </sheetView>
  </sheetViews>
  <sheetFormatPr defaultColWidth="7.10546875" defaultRowHeight="15"/>
  <cols>
    <col min="1" max="1" width="8.88671875" style="75" customWidth="1"/>
    <col min="2" max="2" width="1.1171875" style="75" customWidth="1"/>
    <col min="3" max="3" width="3.10546875" style="336" customWidth="1"/>
    <col min="4" max="4" width="33.10546875" style="329" customWidth="1"/>
    <col min="5" max="5" width="8.77734375" style="75" customWidth="1"/>
    <col min="6" max="6" width="9.10546875" style="75" customWidth="1"/>
    <col min="7" max="7" width="8.77734375" style="75" customWidth="1"/>
    <col min="8" max="8" width="8.3359375" style="75" customWidth="1"/>
    <col min="9" max="9" width="5.99609375" style="75" customWidth="1"/>
    <col min="10" max="10" width="5.3359375" style="75" customWidth="1"/>
    <col min="11" max="11" width="8.77734375" style="75" customWidth="1"/>
    <col min="12" max="12" width="8.4453125" style="75" customWidth="1"/>
    <col min="13" max="13" width="8.77734375" style="75" customWidth="1"/>
    <col min="14" max="14" width="7.99609375" style="75" customWidth="1"/>
    <col min="15" max="15" width="8.21484375" style="75" customWidth="1"/>
    <col min="16" max="16" width="5.6640625" style="75" customWidth="1"/>
    <col min="17" max="17" width="5.21484375" style="75" customWidth="1"/>
    <col min="18" max="18" width="8.77734375" style="75" customWidth="1"/>
    <col min="19" max="19" width="10.10546875" style="75" customWidth="1"/>
    <col min="20" max="20" width="1.1171875" style="75" customWidth="1"/>
    <col min="21" max="16384" width="7.10546875" style="75" customWidth="1"/>
  </cols>
  <sheetData>
    <row r="1" spans="1:31" ht="30" customHeight="1" thickBot="1">
      <c r="A1" s="78"/>
      <c r="B1" s="82"/>
      <c r="C1" s="646" t="s">
        <v>215</v>
      </c>
      <c r="D1" s="628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4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13.5" customHeight="1" thickTop="1">
      <c r="A2" s="81"/>
      <c r="B2" s="152"/>
      <c r="C2" s="306"/>
      <c r="D2" s="307"/>
      <c r="E2" s="158"/>
      <c r="F2" s="705"/>
      <c r="G2" s="705"/>
      <c r="H2" s="705"/>
      <c r="I2" s="705"/>
      <c r="J2" s="705"/>
      <c r="K2" s="705"/>
      <c r="L2" s="705"/>
      <c r="M2" s="705"/>
      <c r="N2" s="159"/>
      <c r="O2" s="145"/>
      <c r="P2" s="145"/>
      <c r="Q2" s="159"/>
      <c r="R2" s="688" t="s">
        <v>14</v>
      </c>
      <c r="S2" s="689"/>
      <c r="T2" s="144"/>
      <c r="U2" s="83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15">
      <c r="A3" s="81"/>
      <c r="B3" s="152"/>
      <c r="C3" s="308"/>
      <c r="D3" s="309"/>
      <c r="E3" s="709" t="s">
        <v>15</v>
      </c>
      <c r="F3" s="697"/>
      <c r="G3" s="697"/>
      <c r="H3" s="697"/>
      <c r="I3" s="697"/>
      <c r="J3" s="697"/>
      <c r="K3" s="697"/>
      <c r="L3" s="697"/>
      <c r="M3" s="85"/>
      <c r="N3" s="74"/>
      <c r="O3" s="74"/>
      <c r="P3" s="87"/>
      <c r="Q3" s="74"/>
      <c r="R3" s="74"/>
      <c r="S3" s="74"/>
      <c r="T3" s="158"/>
      <c r="U3" s="83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ht="15">
      <c r="A4" s="81"/>
      <c r="B4" s="152"/>
      <c r="C4" s="308"/>
      <c r="D4" s="310"/>
      <c r="E4" s="696" t="str">
        <f>"на "&amp;FIRMA!D4</f>
        <v>на ТРАНСПОРТНО СТРОИТЕЛСТВО И ВЪЗСТАНОВЯВАНЕ ЕАД</v>
      </c>
      <c r="F4" s="697"/>
      <c r="G4" s="697"/>
      <c r="H4" s="697"/>
      <c r="I4" s="697"/>
      <c r="J4" s="697"/>
      <c r="K4" s="697"/>
      <c r="L4" s="697"/>
      <c r="M4" s="140"/>
      <c r="N4" s="140"/>
      <c r="O4" s="140"/>
      <c r="P4" s="140"/>
      <c r="Q4" s="72"/>
      <c r="R4" s="374" t="str">
        <f>"БУЛСТАТ: "&amp;FIRMA!D10</f>
        <v>БУЛСТАТ: BG 205677435</v>
      </c>
      <c r="S4" s="72"/>
      <c r="T4" s="159"/>
      <c r="U4" s="83"/>
      <c r="V4" s="80"/>
      <c r="W4" s="80"/>
      <c r="X4" s="80"/>
      <c r="Y4" s="80"/>
      <c r="Z4" s="80"/>
      <c r="AA4" s="80"/>
      <c r="AB4" s="80"/>
      <c r="AC4" s="80"/>
      <c r="AD4" s="80"/>
      <c r="AE4" s="80"/>
    </row>
    <row r="5" spans="1:31" ht="15">
      <c r="A5" s="81"/>
      <c r="B5" s="152"/>
      <c r="C5" s="308"/>
      <c r="D5" s="310"/>
      <c r="E5" s="696" t="str">
        <f>"към "&amp;TEXT(FIRMA!D17,"dd\.mm\.yyyy")&amp;"г."</f>
        <v>към 30.06.2020г.</v>
      </c>
      <c r="F5" s="697"/>
      <c r="G5" s="697"/>
      <c r="H5" s="697"/>
      <c r="I5" s="697"/>
      <c r="J5" s="697"/>
      <c r="K5" s="697"/>
      <c r="L5" s="697"/>
      <c r="M5" s="140"/>
      <c r="N5" s="140"/>
      <c r="O5" s="140"/>
      <c r="P5" s="140"/>
      <c r="Q5" s="72"/>
      <c r="R5" s="72"/>
      <c r="S5" s="72"/>
      <c r="T5" s="159"/>
      <c r="U5" s="83"/>
      <c r="V5" s="80"/>
      <c r="W5" s="80"/>
      <c r="X5" s="80"/>
      <c r="Y5" s="80"/>
      <c r="Z5" s="80"/>
      <c r="AA5" s="80"/>
      <c r="AB5" s="80"/>
      <c r="AC5" s="80"/>
      <c r="AD5" s="80"/>
      <c r="AE5" s="80"/>
    </row>
    <row r="6" spans="1:31" ht="15.75" thickBot="1">
      <c r="A6" s="81"/>
      <c r="B6" s="152"/>
      <c r="C6" s="308" t="s">
        <v>170</v>
      </c>
      <c r="D6" s="311"/>
      <c r="E6" s="86"/>
      <c r="M6" s="140"/>
      <c r="N6" s="140"/>
      <c r="O6" s="140"/>
      <c r="P6" s="140"/>
      <c r="Q6" s="72"/>
      <c r="R6" s="690" t="s">
        <v>209</v>
      </c>
      <c r="S6" s="691"/>
      <c r="T6" s="159"/>
      <c r="U6" s="83"/>
      <c r="V6" s="80"/>
      <c r="W6" s="80"/>
      <c r="X6" s="80"/>
      <c r="Y6" s="80"/>
      <c r="Z6" s="80"/>
      <c r="AA6" s="80"/>
      <c r="AB6" s="80"/>
      <c r="AC6" s="80"/>
      <c r="AD6" s="80"/>
      <c r="AE6" s="80"/>
    </row>
    <row r="7" spans="1:31" ht="29.25" customHeight="1" thickBot="1">
      <c r="A7" s="81"/>
      <c r="B7" s="152"/>
      <c r="C7" s="706" t="s">
        <v>171</v>
      </c>
      <c r="D7" s="707"/>
      <c r="E7" s="708" t="s">
        <v>16</v>
      </c>
      <c r="F7" s="693"/>
      <c r="G7" s="693"/>
      <c r="H7" s="693"/>
      <c r="I7" s="693" t="s">
        <v>172</v>
      </c>
      <c r="J7" s="693"/>
      <c r="K7" s="693" t="s">
        <v>173</v>
      </c>
      <c r="L7" s="693" t="s">
        <v>174</v>
      </c>
      <c r="M7" s="693"/>
      <c r="N7" s="693"/>
      <c r="O7" s="693"/>
      <c r="P7" s="693" t="s">
        <v>172</v>
      </c>
      <c r="Q7" s="694"/>
      <c r="R7" s="701" t="s">
        <v>175</v>
      </c>
      <c r="S7" s="703" t="s">
        <v>176</v>
      </c>
      <c r="T7" s="146"/>
      <c r="U7" s="83"/>
      <c r="V7" s="80"/>
      <c r="W7" s="80"/>
      <c r="X7" s="80"/>
      <c r="Y7" s="80"/>
      <c r="Z7" s="80"/>
      <c r="AA7" s="80"/>
      <c r="AB7" s="80"/>
      <c r="AC7" s="80"/>
      <c r="AD7" s="80"/>
      <c r="AE7" s="80"/>
    </row>
    <row r="8" spans="1:31" ht="56.25" customHeight="1" thickBot="1">
      <c r="A8" s="81"/>
      <c r="B8" s="152"/>
      <c r="C8" s="706"/>
      <c r="D8" s="707"/>
      <c r="E8" s="156" t="s">
        <v>177</v>
      </c>
      <c r="F8" s="155" t="s">
        <v>17</v>
      </c>
      <c r="G8" s="155" t="s">
        <v>18</v>
      </c>
      <c r="H8" s="155" t="s">
        <v>178</v>
      </c>
      <c r="I8" s="312" t="s">
        <v>19</v>
      </c>
      <c r="J8" s="312" t="s">
        <v>20</v>
      </c>
      <c r="K8" s="695"/>
      <c r="L8" s="155" t="s">
        <v>177</v>
      </c>
      <c r="M8" s="155" t="s">
        <v>181</v>
      </c>
      <c r="N8" s="155" t="s">
        <v>182</v>
      </c>
      <c r="O8" s="155" t="s">
        <v>183</v>
      </c>
      <c r="P8" s="155" t="s">
        <v>179</v>
      </c>
      <c r="Q8" s="157" t="s">
        <v>180</v>
      </c>
      <c r="R8" s="702"/>
      <c r="S8" s="704"/>
      <c r="T8" s="146"/>
      <c r="U8" s="83"/>
      <c r="V8" s="80"/>
      <c r="W8" s="80"/>
      <c r="X8" s="80"/>
      <c r="Y8" s="80"/>
      <c r="Z8" s="80"/>
      <c r="AA8" s="80"/>
      <c r="AB8" s="80"/>
      <c r="AC8" s="80"/>
      <c r="AD8" s="80"/>
      <c r="AE8" s="80"/>
    </row>
    <row r="9" spans="1:31" ht="13.5" thickBot="1">
      <c r="A9" s="81"/>
      <c r="B9" s="152"/>
      <c r="C9" s="699" t="s">
        <v>104</v>
      </c>
      <c r="D9" s="700"/>
      <c r="E9" s="155">
        <v>1</v>
      </c>
      <c r="F9" s="155">
        <v>2</v>
      </c>
      <c r="G9" s="155">
        <v>3</v>
      </c>
      <c r="H9" s="155">
        <v>4</v>
      </c>
      <c r="I9" s="155">
        <v>5</v>
      </c>
      <c r="J9" s="155">
        <v>6</v>
      </c>
      <c r="K9" s="155">
        <v>7</v>
      </c>
      <c r="L9" s="155">
        <v>8</v>
      </c>
      <c r="M9" s="155">
        <v>9</v>
      </c>
      <c r="N9" s="155">
        <v>10</v>
      </c>
      <c r="O9" s="155">
        <v>11</v>
      </c>
      <c r="P9" s="155">
        <v>12</v>
      </c>
      <c r="Q9" s="155">
        <v>13</v>
      </c>
      <c r="R9" s="371">
        <v>14</v>
      </c>
      <c r="S9" s="372">
        <v>15</v>
      </c>
      <c r="T9" s="146"/>
      <c r="U9" s="83"/>
      <c r="V9" s="80"/>
      <c r="W9" s="80"/>
      <c r="X9" s="80"/>
      <c r="Y9" s="80"/>
      <c r="Z9" s="80"/>
      <c r="AA9" s="80"/>
      <c r="AB9" s="80"/>
      <c r="AC9" s="80"/>
      <c r="AD9" s="80"/>
      <c r="AE9" s="80"/>
    </row>
    <row r="10" spans="1:31" ht="17.25" customHeight="1">
      <c r="A10" s="81"/>
      <c r="B10" s="152"/>
      <c r="C10" s="313" t="s">
        <v>21</v>
      </c>
      <c r="D10" s="314" t="s">
        <v>22</v>
      </c>
      <c r="E10" s="387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9"/>
      <c r="T10" s="154"/>
      <c r="U10" s="83"/>
      <c r="V10" s="80"/>
      <c r="W10" s="80"/>
      <c r="X10" s="80"/>
      <c r="Y10" s="80"/>
      <c r="Z10" s="80"/>
      <c r="AA10" s="80"/>
      <c r="AB10" s="80"/>
      <c r="AC10" s="80"/>
      <c r="AD10" s="80"/>
      <c r="AE10" s="80"/>
    </row>
    <row r="11" spans="1:31" ht="12" customHeight="1">
      <c r="A11" s="81"/>
      <c r="B11" s="152"/>
      <c r="C11" s="161" t="s">
        <v>184</v>
      </c>
      <c r="D11" s="141" t="s">
        <v>190</v>
      </c>
      <c r="E11" s="229"/>
      <c r="F11" s="229"/>
      <c r="G11" s="229"/>
      <c r="H11" s="201">
        <f>E11+F11-G11</f>
        <v>0</v>
      </c>
      <c r="I11" s="229"/>
      <c r="J11" s="229"/>
      <c r="K11" s="201">
        <f>H11+I11-J11</f>
        <v>0</v>
      </c>
      <c r="L11" s="229"/>
      <c r="M11" s="229"/>
      <c r="N11" s="229"/>
      <c r="O11" s="201">
        <f>L11+M11-N11</f>
        <v>0</v>
      </c>
      <c r="P11" s="229"/>
      <c r="Q11" s="229"/>
      <c r="R11" s="201">
        <f>O11+P11-Q11</f>
        <v>0</v>
      </c>
      <c r="S11" s="202">
        <f>K11-R11</f>
        <v>0</v>
      </c>
      <c r="T11" s="147"/>
      <c r="U11" s="83"/>
      <c r="V11" s="80"/>
      <c r="W11" s="80"/>
      <c r="X11" s="80"/>
      <c r="Y11" s="80"/>
      <c r="Z11" s="80"/>
      <c r="AA11" s="80"/>
      <c r="AB11" s="80"/>
      <c r="AC11" s="80"/>
      <c r="AD11" s="80"/>
      <c r="AE11" s="80"/>
    </row>
    <row r="12" spans="1:31" ht="38.25">
      <c r="A12" s="81"/>
      <c r="B12" s="152"/>
      <c r="C12" s="161" t="s">
        <v>185</v>
      </c>
      <c r="D12" s="141" t="s">
        <v>23</v>
      </c>
      <c r="E12" s="526">
        <v>30</v>
      </c>
      <c r="F12" s="526">
        <v>0</v>
      </c>
      <c r="G12" s="526"/>
      <c r="H12" s="450">
        <f>E12+F12-G12</f>
        <v>30</v>
      </c>
      <c r="I12" s="526"/>
      <c r="J12" s="526"/>
      <c r="K12" s="450">
        <f>H12+I12-J12</f>
        <v>30</v>
      </c>
      <c r="L12" s="526">
        <v>8</v>
      </c>
      <c r="M12" s="526">
        <v>6</v>
      </c>
      <c r="N12" s="526"/>
      <c r="O12" s="450">
        <f>L12+M12-N12</f>
        <v>14</v>
      </c>
      <c r="P12" s="526"/>
      <c r="Q12" s="526"/>
      <c r="R12" s="450">
        <f>O12+P12-Q12</f>
        <v>14</v>
      </c>
      <c r="S12" s="527">
        <f>K12-R12</f>
        <v>16</v>
      </c>
      <c r="T12" s="147"/>
      <c r="U12" s="83"/>
      <c r="V12" s="80"/>
      <c r="W12" s="80"/>
      <c r="X12" s="80"/>
      <c r="Y12" s="80"/>
      <c r="Z12" s="80"/>
      <c r="AA12" s="80"/>
      <c r="AB12" s="80"/>
      <c r="AC12" s="80"/>
      <c r="AD12" s="80"/>
      <c r="AE12" s="80"/>
    </row>
    <row r="13" spans="1:31" ht="12" customHeight="1">
      <c r="A13" s="81"/>
      <c r="B13" s="152"/>
      <c r="C13" s="315" t="s">
        <v>186</v>
      </c>
      <c r="D13" s="141" t="s">
        <v>194</v>
      </c>
      <c r="E13" s="528"/>
      <c r="F13" s="528"/>
      <c r="G13" s="528"/>
      <c r="H13" s="529">
        <f>E13+F13-G13</f>
        <v>0</v>
      </c>
      <c r="I13" s="528"/>
      <c r="J13" s="528"/>
      <c r="K13" s="529">
        <f>H13+I13-J13</f>
        <v>0</v>
      </c>
      <c r="L13" s="528"/>
      <c r="M13" s="528"/>
      <c r="N13" s="528"/>
      <c r="O13" s="529">
        <f>L13+M13-N13</f>
        <v>0</v>
      </c>
      <c r="P13" s="528"/>
      <c r="Q13" s="528"/>
      <c r="R13" s="529">
        <f>O13+P13-Q13</f>
        <v>0</v>
      </c>
      <c r="S13" s="530">
        <f>K13-R13</f>
        <v>0</v>
      </c>
      <c r="T13" s="147"/>
      <c r="U13" s="83"/>
      <c r="V13" s="80"/>
      <c r="W13" s="80"/>
      <c r="X13" s="80"/>
      <c r="Y13" s="80"/>
      <c r="Z13" s="80"/>
      <c r="AA13" s="80"/>
      <c r="AB13" s="80"/>
      <c r="AC13" s="80"/>
      <c r="AD13" s="80"/>
      <c r="AE13" s="80"/>
    </row>
    <row r="14" spans="1:31" ht="25.5">
      <c r="A14" s="81"/>
      <c r="B14" s="152"/>
      <c r="C14" s="161" t="s">
        <v>187</v>
      </c>
      <c r="D14" s="142" t="s">
        <v>24</v>
      </c>
      <c r="E14" s="528"/>
      <c r="F14" s="528"/>
      <c r="G14" s="528"/>
      <c r="H14" s="529">
        <f>E14+F14-G14</f>
        <v>0</v>
      </c>
      <c r="I14" s="528"/>
      <c r="J14" s="528"/>
      <c r="K14" s="529">
        <f>H14+I14-J14</f>
        <v>0</v>
      </c>
      <c r="L14" s="531"/>
      <c r="M14" s="531"/>
      <c r="N14" s="531"/>
      <c r="O14" s="529">
        <f>L14+M14-N14</f>
        <v>0</v>
      </c>
      <c r="P14" s="528"/>
      <c r="Q14" s="528"/>
      <c r="R14" s="529">
        <f>O14+P14-Q14</f>
        <v>0</v>
      </c>
      <c r="S14" s="530">
        <f>K14-R14</f>
        <v>0</v>
      </c>
      <c r="T14" s="147"/>
      <c r="U14" s="83"/>
      <c r="V14" s="80"/>
      <c r="W14" s="80"/>
      <c r="X14" s="80"/>
      <c r="Y14" s="80"/>
      <c r="Z14" s="80"/>
      <c r="AA14" s="80"/>
      <c r="AB14" s="80"/>
      <c r="AC14" s="80"/>
      <c r="AD14" s="80"/>
      <c r="AE14" s="80"/>
    </row>
    <row r="15" spans="1:31" ht="15.75" customHeight="1">
      <c r="A15" s="81"/>
      <c r="B15" s="152"/>
      <c r="C15" s="316"/>
      <c r="D15" s="317" t="s">
        <v>189</v>
      </c>
      <c r="E15" s="532">
        <f aca="true" t="shared" si="0" ref="E15:S15">SUM(E11:E14)</f>
        <v>30</v>
      </c>
      <c r="F15" s="532">
        <f t="shared" si="0"/>
        <v>0</v>
      </c>
      <c r="G15" s="532">
        <f t="shared" si="0"/>
        <v>0</v>
      </c>
      <c r="H15" s="532">
        <f t="shared" si="0"/>
        <v>30</v>
      </c>
      <c r="I15" s="532">
        <f t="shared" si="0"/>
        <v>0</v>
      </c>
      <c r="J15" s="532">
        <f t="shared" si="0"/>
        <v>0</v>
      </c>
      <c r="K15" s="532">
        <f t="shared" si="0"/>
        <v>30</v>
      </c>
      <c r="L15" s="532">
        <f t="shared" si="0"/>
        <v>8</v>
      </c>
      <c r="M15" s="532">
        <f t="shared" si="0"/>
        <v>6</v>
      </c>
      <c r="N15" s="532">
        <f t="shared" si="0"/>
        <v>0</v>
      </c>
      <c r="O15" s="532">
        <f t="shared" si="0"/>
        <v>14</v>
      </c>
      <c r="P15" s="532">
        <f t="shared" si="0"/>
        <v>0</v>
      </c>
      <c r="Q15" s="532">
        <f t="shared" si="0"/>
        <v>0</v>
      </c>
      <c r="R15" s="532">
        <f t="shared" si="0"/>
        <v>14</v>
      </c>
      <c r="S15" s="533">
        <f t="shared" si="0"/>
        <v>16</v>
      </c>
      <c r="T15" s="147"/>
      <c r="U15" s="83"/>
      <c r="V15" s="80"/>
      <c r="W15" s="80"/>
      <c r="X15" s="80"/>
      <c r="Y15" s="80"/>
      <c r="Z15" s="80"/>
      <c r="AA15" s="80"/>
      <c r="AB15" s="80"/>
      <c r="AC15" s="80"/>
      <c r="AD15" s="80"/>
      <c r="AE15" s="80"/>
    </row>
    <row r="16" spans="1:31" ht="12.75">
      <c r="A16" s="81"/>
      <c r="B16" s="152"/>
      <c r="C16" s="320" t="s">
        <v>197</v>
      </c>
      <c r="D16" s="321" t="s">
        <v>275</v>
      </c>
      <c r="E16" s="534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6"/>
      <c r="T16" s="153"/>
      <c r="U16" s="83"/>
      <c r="V16" s="80"/>
      <c r="W16" s="80"/>
      <c r="X16" s="80"/>
      <c r="Y16" s="80"/>
      <c r="Z16" s="80"/>
      <c r="AA16" s="80"/>
      <c r="AB16" s="80"/>
      <c r="AC16" s="80"/>
      <c r="AD16" s="80"/>
      <c r="AE16" s="80"/>
    </row>
    <row r="17" spans="1:31" ht="12" customHeight="1">
      <c r="A17" s="81"/>
      <c r="B17" s="152"/>
      <c r="C17" s="161" t="s">
        <v>184</v>
      </c>
      <c r="D17" s="373" t="s">
        <v>25</v>
      </c>
      <c r="E17" s="537">
        <f>SUM(E18:E19)</f>
        <v>51058</v>
      </c>
      <c r="F17" s="537">
        <f>SUM(F18:F19)</f>
        <v>0</v>
      </c>
      <c r="G17" s="537">
        <f>SUM(G18:G19)</f>
        <v>164</v>
      </c>
      <c r="H17" s="529">
        <f aca="true" t="shared" si="1" ref="H17:H22">E17+F17-G17</f>
        <v>50894</v>
      </c>
      <c r="I17" s="537">
        <f>SUM(I18:I19)</f>
        <v>0</v>
      </c>
      <c r="J17" s="537">
        <f>SUM(J18:J19)</f>
        <v>0</v>
      </c>
      <c r="K17" s="529">
        <f aca="true" t="shared" si="2" ref="K17:K22">H17+I17-J17</f>
        <v>50894</v>
      </c>
      <c r="L17" s="537">
        <f>SUM(L18:L19)</f>
        <v>1016</v>
      </c>
      <c r="M17" s="537">
        <v>869</v>
      </c>
      <c r="N17" s="537">
        <f>SUM(N18:N19)</f>
        <v>2</v>
      </c>
      <c r="O17" s="529">
        <f>L17+M17-N17</f>
        <v>1883</v>
      </c>
      <c r="P17" s="537">
        <f>SUM(P18:P19)</f>
        <v>0</v>
      </c>
      <c r="Q17" s="537">
        <f>SUM(Q18:Q19)</f>
        <v>0</v>
      </c>
      <c r="R17" s="529">
        <f aca="true" t="shared" si="3" ref="R17:R22">O17+P17-Q17</f>
        <v>1883</v>
      </c>
      <c r="S17" s="530">
        <f aca="true" t="shared" si="4" ref="S17:S22">K17-R17</f>
        <v>49011</v>
      </c>
      <c r="T17" s="147"/>
      <c r="U17" s="83"/>
      <c r="V17" s="80"/>
      <c r="W17" s="80"/>
      <c r="X17" s="80"/>
      <c r="Y17" s="80"/>
      <c r="Z17" s="80"/>
      <c r="AA17" s="80"/>
      <c r="AB17" s="80"/>
      <c r="AC17" s="80"/>
      <c r="AD17" s="80"/>
      <c r="AE17" s="80"/>
    </row>
    <row r="18" spans="1:31" ht="12" customHeight="1">
      <c r="A18" s="81"/>
      <c r="B18" s="152"/>
      <c r="C18" s="318" t="s">
        <v>26</v>
      </c>
      <c r="D18" s="141" t="s">
        <v>27</v>
      </c>
      <c r="E18" s="528">
        <v>7530</v>
      </c>
      <c r="F18" s="528"/>
      <c r="G18" s="528">
        <v>92</v>
      </c>
      <c r="H18" s="529">
        <f t="shared" si="1"/>
        <v>7438</v>
      </c>
      <c r="I18" s="528"/>
      <c r="J18" s="528"/>
      <c r="K18" s="529">
        <f t="shared" si="2"/>
        <v>7438</v>
      </c>
      <c r="L18" s="528"/>
      <c r="M18" s="528"/>
      <c r="N18" s="528"/>
      <c r="O18" s="529">
        <f>L18+M18-N18</f>
        <v>0</v>
      </c>
      <c r="P18" s="528"/>
      <c r="Q18" s="528"/>
      <c r="R18" s="529">
        <f t="shared" si="3"/>
        <v>0</v>
      </c>
      <c r="S18" s="530">
        <f t="shared" si="4"/>
        <v>7438</v>
      </c>
      <c r="T18" s="147"/>
      <c r="U18" s="83"/>
      <c r="V18" s="80"/>
      <c r="W18" s="80"/>
      <c r="X18" s="80"/>
      <c r="Y18" s="80"/>
      <c r="Z18" s="80"/>
      <c r="AA18" s="80"/>
      <c r="AB18" s="80"/>
      <c r="AC18" s="80"/>
      <c r="AD18" s="80"/>
      <c r="AE18" s="80"/>
    </row>
    <row r="19" spans="1:31" ht="12" customHeight="1">
      <c r="A19" s="81"/>
      <c r="B19" s="152"/>
      <c r="C19" s="318" t="s">
        <v>26</v>
      </c>
      <c r="D19" s="141" t="s">
        <v>28</v>
      </c>
      <c r="E19" s="528">
        <v>43528</v>
      </c>
      <c r="F19" s="528"/>
      <c r="G19" s="528">
        <v>72</v>
      </c>
      <c r="H19" s="529">
        <f t="shared" si="1"/>
        <v>43456</v>
      </c>
      <c r="I19" s="528"/>
      <c r="J19" s="528"/>
      <c r="K19" s="529">
        <f t="shared" si="2"/>
        <v>43456</v>
      </c>
      <c r="L19" s="528">
        <v>1016</v>
      </c>
      <c r="M19" s="528">
        <v>869</v>
      </c>
      <c r="N19" s="528">
        <v>2</v>
      </c>
      <c r="O19" s="529">
        <f>L19+M19-N19</f>
        <v>1883</v>
      </c>
      <c r="P19" s="528"/>
      <c r="Q19" s="528"/>
      <c r="R19" s="529">
        <f t="shared" si="3"/>
        <v>1883</v>
      </c>
      <c r="S19" s="530">
        <f t="shared" si="4"/>
        <v>41573</v>
      </c>
      <c r="T19" s="147"/>
      <c r="U19" s="83"/>
      <c r="V19" s="80"/>
      <c r="W19" s="80"/>
      <c r="X19" s="80"/>
      <c r="Y19" s="80"/>
      <c r="Z19" s="80"/>
      <c r="AA19" s="80"/>
      <c r="AB19" s="80"/>
      <c r="AC19" s="80"/>
      <c r="AD19" s="80"/>
      <c r="AE19" s="80"/>
    </row>
    <row r="20" spans="1:31" ht="26.25" customHeight="1">
      <c r="A20" s="81"/>
      <c r="B20" s="152"/>
      <c r="C20" s="161" t="s">
        <v>185</v>
      </c>
      <c r="D20" s="141" t="s">
        <v>29</v>
      </c>
      <c r="E20" s="528">
        <v>2391</v>
      </c>
      <c r="F20" s="528">
        <v>23</v>
      </c>
      <c r="G20" s="528">
        <v>5</v>
      </c>
      <c r="H20" s="529">
        <f t="shared" si="1"/>
        <v>2409</v>
      </c>
      <c r="I20" s="528"/>
      <c r="J20" s="528"/>
      <c r="K20" s="529">
        <f t="shared" si="2"/>
        <v>2409</v>
      </c>
      <c r="L20" s="528">
        <v>320</v>
      </c>
      <c r="M20" s="528">
        <v>281</v>
      </c>
      <c r="N20" s="528"/>
      <c r="O20" s="529">
        <f>L20+M20-N20</f>
        <v>601</v>
      </c>
      <c r="P20" s="528"/>
      <c r="Q20" s="528"/>
      <c r="R20" s="529">
        <f t="shared" si="3"/>
        <v>601</v>
      </c>
      <c r="S20" s="530">
        <f t="shared" si="4"/>
        <v>1808</v>
      </c>
      <c r="T20" s="147"/>
      <c r="U20" s="83"/>
      <c r="V20" s="80"/>
      <c r="W20" s="80"/>
      <c r="X20" s="80"/>
      <c r="Y20" s="80"/>
      <c r="Z20" s="80"/>
      <c r="AA20" s="80"/>
      <c r="AB20" s="80"/>
      <c r="AC20" s="80"/>
      <c r="AD20" s="80"/>
      <c r="AE20" s="80"/>
    </row>
    <row r="21" spans="1:31" ht="12" customHeight="1">
      <c r="A21" s="81"/>
      <c r="B21" s="152"/>
      <c r="C21" s="161" t="s">
        <v>186</v>
      </c>
      <c r="D21" s="141" t="s">
        <v>30</v>
      </c>
      <c r="E21" s="538">
        <v>1468</v>
      </c>
      <c r="F21" s="538">
        <v>76</v>
      </c>
      <c r="G21" s="538"/>
      <c r="H21" s="539">
        <f t="shared" si="1"/>
        <v>1544</v>
      </c>
      <c r="I21" s="538"/>
      <c r="J21" s="538"/>
      <c r="K21" s="539">
        <f t="shared" si="2"/>
        <v>1544</v>
      </c>
      <c r="L21" s="538">
        <v>135</v>
      </c>
      <c r="M21" s="538">
        <v>126</v>
      </c>
      <c r="N21" s="538"/>
      <c r="O21" s="539">
        <f>L21+M21-N21</f>
        <v>261</v>
      </c>
      <c r="P21" s="538"/>
      <c r="Q21" s="538"/>
      <c r="R21" s="539">
        <f t="shared" si="3"/>
        <v>261</v>
      </c>
      <c r="S21" s="540">
        <f t="shared" si="4"/>
        <v>1283</v>
      </c>
      <c r="T21" s="147"/>
      <c r="U21" s="83"/>
      <c r="V21" s="80"/>
      <c r="W21" s="80"/>
      <c r="X21" s="80"/>
      <c r="Y21" s="80"/>
      <c r="Z21" s="80"/>
      <c r="AA21" s="80"/>
      <c r="AB21" s="80"/>
      <c r="AC21" s="80"/>
      <c r="AD21" s="80"/>
      <c r="AE21" s="80"/>
    </row>
    <row r="22" spans="1:31" ht="25.5">
      <c r="A22" s="81"/>
      <c r="B22" s="152"/>
      <c r="C22" s="161" t="s">
        <v>187</v>
      </c>
      <c r="D22" s="319" t="s">
        <v>31</v>
      </c>
      <c r="E22" s="528">
        <v>190</v>
      </c>
      <c r="F22" s="528">
        <v>15</v>
      </c>
      <c r="G22" s="528">
        <v>9</v>
      </c>
      <c r="H22" s="529">
        <f t="shared" si="1"/>
        <v>196</v>
      </c>
      <c r="I22" s="528"/>
      <c r="J22" s="528"/>
      <c r="K22" s="529">
        <f t="shared" si="2"/>
        <v>196</v>
      </c>
      <c r="L22" s="531"/>
      <c r="M22" s="531"/>
      <c r="N22" s="531"/>
      <c r="O22" s="529">
        <v>0</v>
      </c>
      <c r="P22" s="528"/>
      <c r="Q22" s="528"/>
      <c r="R22" s="529">
        <f t="shared" si="3"/>
        <v>0</v>
      </c>
      <c r="S22" s="530">
        <f t="shared" si="4"/>
        <v>196</v>
      </c>
      <c r="T22" s="147"/>
      <c r="U22" s="83"/>
      <c r="V22" s="80"/>
      <c r="W22" s="80"/>
      <c r="X22" s="80"/>
      <c r="Y22" s="80"/>
      <c r="Z22" s="80"/>
      <c r="AA22" s="80"/>
      <c r="AB22" s="80"/>
      <c r="AC22" s="80"/>
      <c r="AD22" s="80"/>
      <c r="AE22" s="80"/>
    </row>
    <row r="23" spans="1:31" ht="12.75">
      <c r="A23" s="81"/>
      <c r="B23" s="152"/>
      <c r="C23" s="316"/>
      <c r="D23" s="317" t="s">
        <v>196</v>
      </c>
      <c r="E23" s="532">
        <f aca="true" t="shared" si="5" ref="E23:R23">SUM(E17:E22)-E18-E19</f>
        <v>55107</v>
      </c>
      <c r="F23" s="532">
        <f t="shared" si="5"/>
        <v>114</v>
      </c>
      <c r="G23" s="532">
        <f t="shared" si="5"/>
        <v>178</v>
      </c>
      <c r="H23" s="532">
        <f t="shared" si="5"/>
        <v>55043</v>
      </c>
      <c r="I23" s="532">
        <f t="shared" si="5"/>
        <v>0</v>
      </c>
      <c r="J23" s="532">
        <f t="shared" si="5"/>
        <v>0</v>
      </c>
      <c r="K23" s="532">
        <f t="shared" si="5"/>
        <v>55043</v>
      </c>
      <c r="L23" s="532">
        <f t="shared" si="5"/>
        <v>1471</v>
      </c>
      <c r="M23" s="532">
        <f t="shared" si="5"/>
        <v>1276</v>
      </c>
      <c r="N23" s="532">
        <f t="shared" si="5"/>
        <v>2</v>
      </c>
      <c r="O23" s="532">
        <f t="shared" si="5"/>
        <v>2745</v>
      </c>
      <c r="P23" s="532">
        <f t="shared" si="5"/>
        <v>0</v>
      </c>
      <c r="Q23" s="532">
        <f t="shared" si="5"/>
        <v>0</v>
      </c>
      <c r="R23" s="532">
        <f t="shared" si="5"/>
        <v>2745</v>
      </c>
      <c r="S23" s="533">
        <f>SUM(S17:S22)-S18-S19</f>
        <v>52298</v>
      </c>
      <c r="T23" s="147"/>
      <c r="U23" s="83"/>
      <c r="V23" s="80"/>
      <c r="W23" s="80"/>
      <c r="X23" s="80"/>
      <c r="Y23" s="80"/>
      <c r="Z23" s="80"/>
      <c r="AA23" s="80"/>
      <c r="AB23" s="80"/>
      <c r="AC23" s="80"/>
      <c r="AD23" s="80"/>
      <c r="AE23" s="80"/>
    </row>
    <row r="24" spans="1:31" ht="12.75">
      <c r="A24" s="81"/>
      <c r="B24" s="152"/>
      <c r="C24" s="320" t="s">
        <v>199</v>
      </c>
      <c r="D24" s="321" t="s">
        <v>32</v>
      </c>
      <c r="E24" s="534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35"/>
      <c r="R24" s="535"/>
      <c r="S24" s="536"/>
      <c r="T24" s="154"/>
      <c r="U24" s="83"/>
      <c r="V24" s="80"/>
      <c r="W24" s="80"/>
      <c r="X24" s="80"/>
      <c r="Y24" s="80"/>
      <c r="Z24" s="80"/>
      <c r="AA24" s="80"/>
      <c r="AB24" s="80"/>
      <c r="AC24" s="80"/>
      <c r="AD24" s="80"/>
      <c r="AE24" s="80"/>
    </row>
    <row r="25" spans="1:31" ht="12.75">
      <c r="A25" s="81"/>
      <c r="B25" s="152"/>
      <c r="C25" s="161" t="s">
        <v>184</v>
      </c>
      <c r="D25" s="141" t="s">
        <v>33</v>
      </c>
      <c r="E25" s="539"/>
      <c r="F25" s="539"/>
      <c r="G25" s="539"/>
      <c r="H25" s="529">
        <f aca="true" t="shared" si="6" ref="H25:H31">E25+F25-G25</f>
        <v>0</v>
      </c>
      <c r="I25" s="539"/>
      <c r="J25" s="539"/>
      <c r="K25" s="529">
        <f aca="true" t="shared" si="7" ref="K25:K31">H25+I25-J25</f>
        <v>0</v>
      </c>
      <c r="L25" s="531"/>
      <c r="M25" s="531"/>
      <c r="N25" s="531"/>
      <c r="O25" s="529">
        <f aca="true" t="shared" si="8" ref="O25:O31">L25+M25-N25</f>
        <v>0</v>
      </c>
      <c r="P25" s="539"/>
      <c r="Q25" s="539"/>
      <c r="R25" s="529">
        <f aca="true" t="shared" si="9" ref="R25:R31">O25+P25-Q25</f>
        <v>0</v>
      </c>
      <c r="S25" s="530">
        <f aca="true" t="shared" si="10" ref="S25:S31">K25-R25</f>
        <v>0</v>
      </c>
      <c r="T25" s="147"/>
      <c r="U25" s="83"/>
      <c r="V25" s="80"/>
      <c r="W25" s="80"/>
      <c r="X25" s="80"/>
      <c r="Y25" s="80"/>
      <c r="Z25" s="80"/>
      <c r="AA25" s="80"/>
      <c r="AB25" s="80"/>
      <c r="AC25" s="80"/>
      <c r="AD25" s="80"/>
      <c r="AE25" s="80"/>
    </row>
    <row r="26" spans="1:31" ht="12" customHeight="1">
      <c r="A26" s="81"/>
      <c r="B26" s="152"/>
      <c r="C26" s="161" t="s">
        <v>191</v>
      </c>
      <c r="D26" s="141" t="s">
        <v>34</v>
      </c>
      <c r="E26" s="528"/>
      <c r="F26" s="528"/>
      <c r="G26" s="528"/>
      <c r="H26" s="529">
        <f t="shared" si="6"/>
        <v>0</v>
      </c>
      <c r="I26" s="528"/>
      <c r="J26" s="528"/>
      <c r="K26" s="529">
        <f t="shared" si="7"/>
        <v>0</v>
      </c>
      <c r="L26" s="531"/>
      <c r="M26" s="531"/>
      <c r="N26" s="531"/>
      <c r="O26" s="529">
        <f t="shared" si="8"/>
        <v>0</v>
      </c>
      <c r="P26" s="528"/>
      <c r="Q26" s="528"/>
      <c r="R26" s="529">
        <f t="shared" si="9"/>
        <v>0</v>
      </c>
      <c r="S26" s="530">
        <f t="shared" si="10"/>
        <v>0</v>
      </c>
      <c r="T26" s="147"/>
      <c r="U26" s="83"/>
      <c r="V26" s="80"/>
      <c r="W26" s="80"/>
      <c r="X26" s="80"/>
      <c r="Y26" s="80"/>
      <c r="Z26" s="80"/>
      <c r="AA26" s="80"/>
      <c r="AB26" s="80"/>
      <c r="AC26" s="80"/>
      <c r="AD26" s="80"/>
      <c r="AE26" s="80"/>
    </row>
    <row r="27" spans="1:31" ht="25.5">
      <c r="A27" s="81"/>
      <c r="B27" s="152"/>
      <c r="C27" s="161" t="s">
        <v>186</v>
      </c>
      <c r="D27" s="141" t="s">
        <v>35</v>
      </c>
      <c r="E27" s="528"/>
      <c r="F27" s="528"/>
      <c r="G27" s="528"/>
      <c r="H27" s="529">
        <f t="shared" si="6"/>
        <v>0</v>
      </c>
      <c r="I27" s="528"/>
      <c r="J27" s="528"/>
      <c r="K27" s="529">
        <f t="shared" si="7"/>
        <v>0</v>
      </c>
      <c r="L27" s="531"/>
      <c r="M27" s="531"/>
      <c r="N27" s="531"/>
      <c r="O27" s="529">
        <f t="shared" si="8"/>
        <v>0</v>
      </c>
      <c r="P27" s="528"/>
      <c r="Q27" s="528"/>
      <c r="R27" s="529">
        <f t="shared" si="9"/>
        <v>0</v>
      </c>
      <c r="S27" s="530">
        <f t="shared" si="10"/>
        <v>0</v>
      </c>
      <c r="T27" s="147"/>
      <c r="U27" s="83"/>
      <c r="V27" s="80"/>
      <c r="W27" s="80"/>
      <c r="X27" s="80"/>
      <c r="Y27" s="80"/>
      <c r="Z27" s="80"/>
      <c r="AA27" s="80"/>
      <c r="AB27" s="80"/>
      <c r="AC27" s="80"/>
      <c r="AD27" s="80"/>
      <c r="AE27" s="80"/>
    </row>
    <row r="28" spans="1:31" ht="25.5">
      <c r="A28" s="81"/>
      <c r="B28" s="152"/>
      <c r="C28" s="161" t="s">
        <v>187</v>
      </c>
      <c r="D28" s="141" t="s">
        <v>36</v>
      </c>
      <c r="E28" s="528"/>
      <c r="F28" s="528"/>
      <c r="G28" s="528"/>
      <c r="H28" s="529">
        <f t="shared" si="6"/>
        <v>0</v>
      </c>
      <c r="I28" s="528"/>
      <c r="J28" s="528"/>
      <c r="K28" s="529">
        <f t="shared" si="7"/>
        <v>0</v>
      </c>
      <c r="L28" s="531"/>
      <c r="M28" s="531"/>
      <c r="N28" s="531"/>
      <c r="O28" s="529">
        <f t="shared" si="8"/>
        <v>0</v>
      </c>
      <c r="P28" s="528"/>
      <c r="Q28" s="528"/>
      <c r="R28" s="529">
        <f t="shared" si="9"/>
        <v>0</v>
      </c>
      <c r="S28" s="530">
        <f t="shared" si="10"/>
        <v>0</v>
      </c>
      <c r="T28" s="147"/>
      <c r="U28" s="83"/>
      <c r="V28" s="80"/>
      <c r="W28" s="80"/>
      <c r="X28" s="80"/>
      <c r="Y28" s="80"/>
      <c r="Z28" s="80"/>
      <c r="AA28" s="80"/>
      <c r="AB28" s="80"/>
      <c r="AC28" s="80"/>
      <c r="AD28" s="80"/>
      <c r="AE28" s="80"/>
    </row>
    <row r="29" spans="1:31" ht="12" customHeight="1">
      <c r="A29" s="81"/>
      <c r="B29" s="152"/>
      <c r="C29" s="161" t="s">
        <v>188</v>
      </c>
      <c r="D29" s="141" t="s">
        <v>37</v>
      </c>
      <c r="E29" s="528"/>
      <c r="F29" s="528"/>
      <c r="G29" s="528"/>
      <c r="H29" s="529">
        <f t="shared" si="6"/>
        <v>0</v>
      </c>
      <c r="I29" s="528"/>
      <c r="J29" s="528"/>
      <c r="K29" s="529">
        <f t="shared" si="7"/>
        <v>0</v>
      </c>
      <c r="L29" s="539"/>
      <c r="M29" s="539"/>
      <c r="N29" s="539"/>
      <c r="O29" s="529">
        <f t="shared" si="8"/>
        <v>0</v>
      </c>
      <c r="P29" s="528"/>
      <c r="Q29" s="528"/>
      <c r="R29" s="529">
        <f t="shared" si="9"/>
        <v>0</v>
      </c>
      <c r="S29" s="530">
        <f t="shared" si="10"/>
        <v>0</v>
      </c>
      <c r="T29" s="147"/>
      <c r="U29" s="83"/>
      <c r="V29" s="80"/>
      <c r="W29" s="80"/>
      <c r="X29" s="80"/>
      <c r="Y29" s="80"/>
      <c r="Z29" s="80"/>
      <c r="AA29" s="80"/>
      <c r="AB29" s="80"/>
      <c r="AC29" s="80"/>
      <c r="AD29" s="80"/>
      <c r="AE29" s="80"/>
    </row>
    <row r="30" spans="1:31" ht="12" customHeight="1">
      <c r="A30" s="81"/>
      <c r="B30" s="152"/>
      <c r="C30" s="161" t="s">
        <v>38</v>
      </c>
      <c r="D30" s="141" t="s">
        <v>39</v>
      </c>
      <c r="E30" s="528"/>
      <c r="F30" s="528"/>
      <c r="G30" s="528"/>
      <c r="H30" s="529">
        <f t="shared" si="6"/>
        <v>0</v>
      </c>
      <c r="I30" s="528"/>
      <c r="J30" s="528"/>
      <c r="K30" s="529">
        <f t="shared" si="7"/>
        <v>0</v>
      </c>
      <c r="L30" s="531"/>
      <c r="M30" s="531"/>
      <c r="N30" s="531"/>
      <c r="O30" s="529">
        <f t="shared" si="8"/>
        <v>0</v>
      </c>
      <c r="P30" s="528"/>
      <c r="Q30" s="528"/>
      <c r="R30" s="529">
        <f t="shared" si="9"/>
        <v>0</v>
      </c>
      <c r="S30" s="530">
        <f t="shared" si="10"/>
        <v>0</v>
      </c>
      <c r="T30" s="147"/>
      <c r="U30" s="83"/>
      <c r="V30" s="80"/>
      <c r="W30" s="80"/>
      <c r="X30" s="80"/>
      <c r="Y30" s="80"/>
      <c r="Z30" s="80"/>
      <c r="AA30" s="80"/>
      <c r="AB30" s="80"/>
      <c r="AC30" s="80"/>
      <c r="AD30" s="80"/>
      <c r="AE30" s="80"/>
    </row>
    <row r="31" spans="1:31" ht="12" customHeight="1">
      <c r="A31" s="81"/>
      <c r="B31" s="152"/>
      <c r="C31" s="318" t="s">
        <v>40</v>
      </c>
      <c r="D31" s="160" t="s">
        <v>41</v>
      </c>
      <c r="E31" s="528"/>
      <c r="F31" s="528"/>
      <c r="G31" s="528"/>
      <c r="H31" s="529">
        <f t="shared" si="6"/>
        <v>0</v>
      </c>
      <c r="I31" s="528"/>
      <c r="J31" s="528"/>
      <c r="K31" s="529">
        <f t="shared" si="7"/>
        <v>0</v>
      </c>
      <c r="L31" s="531"/>
      <c r="M31" s="531"/>
      <c r="N31" s="531"/>
      <c r="O31" s="529">
        <f t="shared" si="8"/>
        <v>0</v>
      </c>
      <c r="P31" s="528"/>
      <c r="Q31" s="528"/>
      <c r="R31" s="529">
        <f t="shared" si="9"/>
        <v>0</v>
      </c>
      <c r="S31" s="530">
        <f t="shared" si="10"/>
        <v>0</v>
      </c>
      <c r="T31" s="147"/>
      <c r="U31" s="83"/>
      <c r="V31" s="80"/>
      <c r="W31" s="80"/>
      <c r="X31" s="80"/>
      <c r="Y31" s="80"/>
      <c r="Z31" s="80"/>
      <c r="AA31" s="80"/>
      <c r="AB31" s="80"/>
      <c r="AC31" s="80"/>
      <c r="AD31" s="80"/>
      <c r="AE31" s="80"/>
    </row>
    <row r="32" spans="1:31" ht="12" customHeight="1">
      <c r="A32" s="81"/>
      <c r="B32" s="152"/>
      <c r="C32" s="316"/>
      <c r="D32" s="322" t="s">
        <v>192</v>
      </c>
      <c r="E32" s="532">
        <f>SUM(E25:E31)</f>
        <v>0</v>
      </c>
      <c r="F32" s="532">
        <f aca="true" t="shared" si="11" ref="F32:S32">SUM(F25:F31)</f>
        <v>0</v>
      </c>
      <c r="G32" s="532">
        <f t="shared" si="11"/>
        <v>0</v>
      </c>
      <c r="H32" s="532">
        <f t="shared" si="11"/>
        <v>0</v>
      </c>
      <c r="I32" s="532">
        <f t="shared" si="11"/>
        <v>0</v>
      </c>
      <c r="J32" s="532">
        <f t="shared" si="11"/>
        <v>0</v>
      </c>
      <c r="K32" s="532">
        <f t="shared" si="11"/>
        <v>0</v>
      </c>
      <c r="L32" s="532">
        <f t="shared" si="11"/>
        <v>0</v>
      </c>
      <c r="M32" s="532">
        <f t="shared" si="11"/>
        <v>0</v>
      </c>
      <c r="N32" s="532">
        <f t="shared" si="11"/>
        <v>0</v>
      </c>
      <c r="O32" s="532">
        <f t="shared" si="11"/>
        <v>0</v>
      </c>
      <c r="P32" s="532">
        <f t="shared" si="11"/>
        <v>0</v>
      </c>
      <c r="Q32" s="532">
        <f t="shared" si="11"/>
        <v>0</v>
      </c>
      <c r="R32" s="532">
        <f t="shared" si="11"/>
        <v>0</v>
      </c>
      <c r="S32" s="533">
        <f t="shared" si="11"/>
        <v>0</v>
      </c>
      <c r="T32" s="147"/>
      <c r="U32" s="83"/>
      <c r="V32" s="80"/>
      <c r="W32" s="80"/>
      <c r="X32" s="80"/>
      <c r="Y32" s="80"/>
      <c r="Z32" s="80"/>
      <c r="AA32" s="80"/>
      <c r="AB32" s="80"/>
      <c r="AC32" s="80"/>
      <c r="AD32" s="80"/>
      <c r="AE32" s="80"/>
    </row>
    <row r="33" spans="1:31" ht="12" customHeight="1">
      <c r="A33" s="81"/>
      <c r="B33" s="152"/>
      <c r="C33" s="323" t="s">
        <v>193</v>
      </c>
      <c r="D33" s="324" t="s">
        <v>42</v>
      </c>
      <c r="E33" s="539">
        <v>161</v>
      </c>
      <c r="F33" s="539"/>
      <c r="G33" s="539"/>
      <c r="H33" s="529">
        <f>E33+F33-G33</f>
        <v>161</v>
      </c>
      <c r="I33" s="539"/>
      <c r="J33" s="539"/>
      <c r="K33" s="529">
        <f>H33+I33-J33</f>
        <v>161</v>
      </c>
      <c r="L33" s="531"/>
      <c r="M33" s="531"/>
      <c r="N33" s="531"/>
      <c r="O33" s="529">
        <f>L33+M33-N33</f>
        <v>0</v>
      </c>
      <c r="P33" s="539"/>
      <c r="Q33" s="539"/>
      <c r="R33" s="529">
        <f>O33+P33-Q33</f>
        <v>0</v>
      </c>
      <c r="S33" s="530">
        <f>K33-R33</f>
        <v>161</v>
      </c>
      <c r="T33" s="154"/>
      <c r="U33" s="83"/>
      <c r="V33" s="80"/>
      <c r="W33" s="80"/>
      <c r="X33" s="80"/>
      <c r="Y33" s="80"/>
      <c r="Z33" s="80"/>
      <c r="AA33" s="80"/>
      <c r="AB33" s="80"/>
      <c r="AC33" s="80"/>
      <c r="AD33" s="80"/>
      <c r="AE33" s="80"/>
    </row>
    <row r="34" spans="1:31" ht="26.25" thickBot="1">
      <c r="A34" s="81"/>
      <c r="B34" s="152"/>
      <c r="C34" s="325"/>
      <c r="D34" s="326" t="s">
        <v>43</v>
      </c>
      <c r="E34" s="541">
        <f aca="true" t="shared" si="12" ref="E34:S34">E33+E32+E23+E15</f>
        <v>55298</v>
      </c>
      <c r="F34" s="541">
        <f t="shared" si="12"/>
        <v>114</v>
      </c>
      <c r="G34" s="541">
        <f t="shared" si="12"/>
        <v>178</v>
      </c>
      <c r="H34" s="541">
        <f t="shared" si="12"/>
        <v>55234</v>
      </c>
      <c r="I34" s="541">
        <f t="shared" si="12"/>
        <v>0</v>
      </c>
      <c r="J34" s="541">
        <f t="shared" si="12"/>
        <v>0</v>
      </c>
      <c r="K34" s="541">
        <f t="shared" si="12"/>
        <v>55234</v>
      </c>
      <c r="L34" s="541">
        <f t="shared" si="12"/>
        <v>1479</v>
      </c>
      <c r="M34" s="541">
        <f t="shared" si="12"/>
        <v>1282</v>
      </c>
      <c r="N34" s="541">
        <f t="shared" si="12"/>
        <v>2</v>
      </c>
      <c r="O34" s="541">
        <f t="shared" si="12"/>
        <v>2759</v>
      </c>
      <c r="P34" s="541">
        <f t="shared" si="12"/>
        <v>0</v>
      </c>
      <c r="Q34" s="541">
        <f t="shared" si="12"/>
        <v>0</v>
      </c>
      <c r="R34" s="541">
        <f t="shared" si="12"/>
        <v>2759</v>
      </c>
      <c r="S34" s="542">
        <f t="shared" si="12"/>
        <v>52475</v>
      </c>
      <c r="T34" s="147"/>
      <c r="U34" s="83"/>
      <c r="V34" s="80"/>
      <c r="W34" s="80"/>
      <c r="X34" s="80"/>
      <c r="Y34" s="80"/>
      <c r="Z34" s="80"/>
      <c r="AA34" s="80"/>
      <c r="AB34" s="80"/>
      <c r="AC34" s="80"/>
      <c r="AD34" s="80"/>
      <c r="AE34" s="80"/>
    </row>
    <row r="35" spans="1:31" ht="12.75">
      <c r="A35" s="81"/>
      <c r="B35" s="152"/>
      <c r="C35" s="308"/>
      <c r="D35" s="327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148"/>
      <c r="U35" s="83"/>
      <c r="V35" s="80"/>
      <c r="W35" s="80"/>
      <c r="X35" s="80"/>
      <c r="Y35" s="80"/>
      <c r="Z35" s="80"/>
      <c r="AA35" s="80"/>
      <c r="AB35" s="80"/>
      <c r="AC35" s="80"/>
      <c r="AD35" s="80"/>
      <c r="AE35" s="80"/>
    </row>
    <row r="36" spans="1:31" ht="15.75" customHeight="1">
      <c r="A36" s="81"/>
      <c r="B36" s="152"/>
      <c r="C36" s="308"/>
      <c r="D36" s="327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6"/>
      <c r="T36" s="149"/>
      <c r="U36" s="83"/>
      <c r="V36" s="80"/>
      <c r="W36" s="80"/>
      <c r="X36" s="80"/>
      <c r="Y36" s="80"/>
      <c r="Z36" s="80"/>
      <c r="AA36" s="80"/>
      <c r="AB36" s="80"/>
      <c r="AC36" s="80"/>
      <c r="AD36" s="80"/>
      <c r="AE36" s="80"/>
    </row>
    <row r="37" spans="1:31" ht="12.75">
      <c r="A37" s="81"/>
      <c r="B37" s="152"/>
      <c r="C37" s="308"/>
      <c r="D37" s="327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148"/>
      <c r="U37" s="83"/>
      <c r="V37" s="80"/>
      <c r="W37" s="80"/>
      <c r="X37" s="80"/>
      <c r="Y37" s="80"/>
      <c r="Z37" s="80"/>
      <c r="AA37" s="80"/>
      <c r="AB37" s="80"/>
      <c r="AC37" s="80"/>
      <c r="AD37" s="80"/>
      <c r="AE37" s="80"/>
    </row>
    <row r="38" spans="1:31" ht="12.75">
      <c r="A38" s="81"/>
      <c r="B38" s="152"/>
      <c r="C38" s="308"/>
      <c r="D38" s="327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148"/>
      <c r="U38" s="83"/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5">
      <c r="A39" s="81"/>
      <c r="B39" s="152"/>
      <c r="C39" s="308"/>
      <c r="D39" s="102" t="str">
        <f>"Дата: "&amp;TEXT(FIRMA!D18,"dd\.mm\.yyyy")&amp;" г."</f>
        <v>Дата: 20.07.2020 г.</v>
      </c>
      <c r="E39" s="73"/>
      <c r="F39" s="162" t="s">
        <v>201</v>
      </c>
      <c r="G39" s="143"/>
      <c r="H39" s="143"/>
      <c r="I39" s="143"/>
      <c r="J39" s="143"/>
      <c r="K39" s="692" t="s">
        <v>200</v>
      </c>
      <c r="L39" s="626"/>
      <c r="M39" s="626"/>
      <c r="N39" s="626"/>
      <c r="O39" s="626"/>
      <c r="P39" s="72"/>
      <c r="Q39" s="72"/>
      <c r="R39" s="72"/>
      <c r="S39" s="72"/>
      <c r="T39" s="150"/>
      <c r="U39" s="83"/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2.75" customHeight="1">
      <c r="A40" s="81"/>
      <c r="B40" s="152"/>
      <c r="C40" s="308"/>
      <c r="D40" s="327"/>
      <c r="E40" s="74"/>
      <c r="F40" s="74"/>
      <c r="G40" s="687" t="str">
        <f>"/"&amp;FIRMA!D13&amp;" /"</f>
        <v>/Светла Бочева /</v>
      </c>
      <c r="H40" s="687" t="str">
        <f>"               /"&amp;FIRMA!I17&amp;" /"</f>
        <v>               / /</v>
      </c>
      <c r="I40" s="687" t="str">
        <f>"               /"&amp;FIRMA!J17&amp;" /"</f>
        <v>               / /</v>
      </c>
      <c r="J40" s="687" t="str">
        <f>"               /"&amp;FIRMA!K17&amp;" /"</f>
        <v>               / /</v>
      </c>
      <c r="K40" s="74"/>
      <c r="L40" s="687" t="str">
        <f>" /"&amp;FIRMA!D11&amp;" /"</f>
        <v> /Божидар Джелебов /</v>
      </c>
      <c r="M40" s="687"/>
      <c r="N40" s="687"/>
      <c r="O40" s="687"/>
      <c r="P40" s="143"/>
      <c r="Q40" s="698"/>
      <c r="R40" s="698"/>
      <c r="U40" s="83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2.75">
      <c r="A41" s="81"/>
      <c r="B41" s="152"/>
      <c r="C41" s="308"/>
      <c r="D41" s="327"/>
      <c r="E41" s="74"/>
      <c r="F41" s="74"/>
      <c r="G41" s="74"/>
      <c r="H41" s="74"/>
      <c r="I41" s="74"/>
      <c r="J41" s="74"/>
      <c r="K41" s="74"/>
      <c r="L41" s="74"/>
      <c r="M41" s="74"/>
      <c r="N41" s="76"/>
      <c r="O41" s="74"/>
      <c r="P41" s="74"/>
      <c r="Q41" s="74"/>
      <c r="R41" s="74"/>
      <c r="S41" s="74"/>
      <c r="T41" s="148"/>
      <c r="U41" s="83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3" spans="1:31" ht="13.5" thickBot="1">
      <c r="A43" s="81"/>
      <c r="B43" s="152"/>
      <c r="C43" s="328"/>
      <c r="I43" s="72"/>
      <c r="K43" s="72"/>
      <c r="L43" s="72"/>
      <c r="M43" s="72"/>
      <c r="N43" s="72"/>
      <c r="O43" s="72"/>
      <c r="P43" s="72"/>
      <c r="Q43" s="72"/>
      <c r="R43" s="72"/>
      <c r="S43" s="72"/>
      <c r="T43" s="151"/>
      <c r="U43" s="83"/>
      <c r="V43" s="80"/>
      <c r="W43" s="80"/>
      <c r="X43" s="80"/>
      <c r="Y43" s="80"/>
      <c r="Z43" s="80"/>
      <c r="AA43" s="80"/>
      <c r="AB43" s="80"/>
      <c r="AC43" s="80"/>
      <c r="AD43" s="80"/>
      <c r="AE43" s="80"/>
    </row>
    <row r="44" spans="1:30" ht="13.5" thickTop="1">
      <c r="A44" s="78"/>
      <c r="B44" s="79"/>
      <c r="C44" s="330"/>
      <c r="D44" s="331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80"/>
      <c r="V44" s="80"/>
      <c r="W44" s="78"/>
      <c r="X44" s="78"/>
      <c r="Y44" s="78"/>
      <c r="Z44" s="78"/>
      <c r="AA44" s="78"/>
      <c r="AB44" s="78"/>
      <c r="AC44" s="78"/>
      <c r="AD44" s="78"/>
    </row>
    <row r="45" spans="1:30" ht="12.75">
      <c r="A45" s="78"/>
      <c r="B45" s="78"/>
      <c r="C45" s="332"/>
      <c r="D45" s="333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78"/>
      <c r="X45" s="78"/>
      <c r="Y45" s="78"/>
      <c r="Z45" s="78"/>
      <c r="AA45" s="78"/>
      <c r="AB45" s="78"/>
      <c r="AC45" s="78"/>
      <c r="AD45" s="78"/>
    </row>
    <row r="46" spans="1:30" ht="12.75">
      <c r="A46" s="78"/>
      <c r="B46" s="78"/>
      <c r="C46" s="332"/>
      <c r="D46" s="333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78"/>
      <c r="X46" s="78"/>
      <c r="Y46" s="78"/>
      <c r="Z46" s="78"/>
      <c r="AA46" s="78"/>
      <c r="AB46" s="78"/>
      <c r="AC46" s="78"/>
      <c r="AD46" s="78"/>
    </row>
    <row r="47" spans="1:30" ht="12.75">
      <c r="A47" s="78"/>
      <c r="B47" s="78"/>
      <c r="C47" s="332"/>
      <c r="D47" s="333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78"/>
      <c r="X47" s="78"/>
      <c r="Y47" s="78"/>
      <c r="Z47" s="78"/>
      <c r="AA47" s="78"/>
      <c r="AB47" s="78"/>
      <c r="AC47" s="78"/>
      <c r="AD47" s="78"/>
    </row>
    <row r="48" spans="1:30" ht="12.75">
      <c r="A48" s="78"/>
      <c r="B48" s="78"/>
      <c r="C48" s="332"/>
      <c r="D48" s="333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78"/>
      <c r="X48" s="78"/>
      <c r="Y48" s="78"/>
      <c r="Z48" s="78"/>
      <c r="AA48" s="78"/>
      <c r="AB48" s="78"/>
      <c r="AC48" s="78"/>
      <c r="AD48" s="78"/>
    </row>
    <row r="49" spans="1:30" ht="12.75">
      <c r="A49" s="78"/>
      <c r="B49" s="78"/>
      <c r="C49" s="332"/>
      <c r="D49" s="333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78"/>
      <c r="X49" s="78"/>
      <c r="Y49" s="78"/>
      <c r="Z49" s="78"/>
      <c r="AA49" s="78"/>
      <c r="AB49" s="78"/>
      <c r="AC49" s="78"/>
      <c r="AD49" s="78"/>
    </row>
    <row r="50" spans="1:30" ht="12.75">
      <c r="A50" s="78"/>
      <c r="B50" s="78"/>
      <c r="C50" s="332"/>
      <c r="D50" s="333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78"/>
      <c r="X50" s="78"/>
      <c r="Y50" s="78"/>
      <c r="Z50" s="78"/>
      <c r="AA50" s="78"/>
      <c r="AB50" s="78"/>
      <c r="AC50" s="78"/>
      <c r="AD50" s="78"/>
    </row>
    <row r="51" spans="1:30" ht="12.75">
      <c r="A51" s="78"/>
      <c r="B51" s="78"/>
      <c r="C51" s="332"/>
      <c r="D51" s="333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78"/>
      <c r="X51" s="78"/>
      <c r="Y51" s="78"/>
      <c r="Z51" s="78"/>
      <c r="AA51" s="78"/>
      <c r="AB51" s="78"/>
      <c r="AC51" s="78"/>
      <c r="AD51" s="78"/>
    </row>
    <row r="52" spans="1:30" ht="12.75">
      <c r="A52" s="78"/>
      <c r="B52" s="78"/>
      <c r="C52" s="332"/>
      <c r="D52" s="333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78"/>
      <c r="X52" s="78"/>
      <c r="Y52" s="78"/>
      <c r="Z52" s="78"/>
      <c r="AA52" s="78"/>
      <c r="AB52" s="78"/>
      <c r="AC52" s="78"/>
      <c r="AD52" s="78"/>
    </row>
    <row r="53" spans="1:30" ht="12.75">
      <c r="A53" s="78"/>
      <c r="B53" s="78"/>
      <c r="C53" s="332"/>
      <c r="D53" s="333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78"/>
      <c r="X53" s="78"/>
      <c r="Y53" s="78"/>
      <c r="Z53" s="78"/>
      <c r="AA53" s="78"/>
      <c r="AB53" s="78"/>
      <c r="AC53" s="78"/>
      <c r="AD53" s="78"/>
    </row>
    <row r="54" spans="1:30" ht="12.75">
      <c r="A54" s="78"/>
      <c r="B54" s="78"/>
      <c r="C54" s="332"/>
      <c r="D54" s="333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78"/>
      <c r="X54" s="78"/>
      <c r="Y54" s="78"/>
      <c r="Z54" s="78"/>
      <c r="AA54" s="78"/>
      <c r="AB54" s="78"/>
      <c r="AC54" s="78"/>
      <c r="AD54" s="78"/>
    </row>
    <row r="55" spans="1:30" ht="12.75">
      <c r="A55" s="78"/>
      <c r="B55" s="78"/>
      <c r="C55" s="332"/>
      <c r="D55" s="333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78"/>
      <c r="X55" s="78"/>
      <c r="Y55" s="78"/>
      <c r="Z55" s="78"/>
      <c r="AA55" s="78"/>
      <c r="AB55" s="78"/>
      <c r="AC55" s="78"/>
      <c r="AD55" s="78"/>
    </row>
    <row r="56" spans="1:30" ht="12.75">
      <c r="A56" s="78"/>
      <c r="B56" s="78"/>
      <c r="C56" s="332"/>
      <c r="D56" s="333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78"/>
      <c r="X56" s="78"/>
      <c r="Y56" s="78"/>
      <c r="Z56" s="78"/>
      <c r="AA56" s="78"/>
      <c r="AB56" s="78"/>
      <c r="AC56" s="78"/>
      <c r="AD56" s="78"/>
    </row>
    <row r="57" spans="1:30" ht="12.75">
      <c r="A57" s="78"/>
      <c r="B57" s="78"/>
      <c r="C57" s="332"/>
      <c r="D57" s="333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78"/>
      <c r="X57" s="78"/>
      <c r="Y57" s="78"/>
      <c r="Z57" s="78"/>
      <c r="AA57" s="78"/>
      <c r="AB57" s="78"/>
      <c r="AC57" s="78"/>
      <c r="AD57" s="78"/>
    </row>
    <row r="58" spans="1:30" ht="12.75">
      <c r="A58" s="78"/>
      <c r="B58" s="78"/>
      <c r="C58" s="332"/>
      <c r="D58" s="333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78"/>
      <c r="X58" s="78"/>
      <c r="Y58" s="78"/>
      <c r="Z58" s="78"/>
      <c r="AA58" s="78"/>
      <c r="AB58" s="78"/>
      <c r="AC58" s="78"/>
      <c r="AD58" s="78"/>
    </row>
    <row r="59" spans="1:30" ht="12.75">
      <c r="A59" s="78"/>
      <c r="B59" s="78"/>
      <c r="C59" s="332"/>
      <c r="D59" s="333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78"/>
      <c r="X59" s="78"/>
      <c r="Y59" s="78"/>
      <c r="Z59" s="78"/>
      <c r="AA59" s="78"/>
      <c r="AB59" s="78"/>
      <c r="AC59" s="78"/>
      <c r="AD59" s="78"/>
    </row>
    <row r="60" spans="1:30" ht="12.75">
      <c r="A60" s="78"/>
      <c r="B60" s="78"/>
      <c r="C60" s="332"/>
      <c r="D60" s="333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78"/>
      <c r="X60" s="78"/>
      <c r="Y60" s="78"/>
      <c r="Z60" s="78"/>
      <c r="AA60" s="78"/>
      <c r="AB60" s="78"/>
      <c r="AC60" s="78"/>
      <c r="AD60" s="78"/>
    </row>
    <row r="61" spans="1:30" ht="12.75">
      <c r="A61" s="78"/>
      <c r="B61" s="78"/>
      <c r="C61" s="332"/>
      <c r="D61" s="333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78"/>
      <c r="X61" s="78"/>
      <c r="Y61" s="78"/>
      <c r="Z61" s="78"/>
      <c r="AA61" s="78"/>
      <c r="AB61" s="78"/>
      <c r="AC61" s="78"/>
      <c r="AD61" s="78"/>
    </row>
    <row r="62" spans="1:30" ht="12.75">
      <c r="A62" s="78"/>
      <c r="B62" s="78"/>
      <c r="C62" s="332"/>
      <c r="D62" s="333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78"/>
      <c r="X62" s="78"/>
      <c r="Y62" s="78"/>
      <c r="Z62" s="78"/>
      <c r="AA62" s="78"/>
      <c r="AB62" s="78"/>
      <c r="AC62" s="78"/>
      <c r="AD62" s="78"/>
    </row>
    <row r="63" spans="1:30" ht="12.75">
      <c r="A63" s="78"/>
      <c r="B63" s="78"/>
      <c r="C63" s="332"/>
      <c r="D63" s="333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78"/>
      <c r="X63" s="78"/>
      <c r="Y63" s="78"/>
      <c r="Z63" s="78"/>
      <c r="AA63" s="78"/>
      <c r="AB63" s="78"/>
      <c r="AC63" s="78"/>
      <c r="AD63" s="78"/>
    </row>
    <row r="64" spans="1:30" ht="12.75">
      <c r="A64" s="78"/>
      <c r="B64" s="78"/>
      <c r="C64" s="332"/>
      <c r="D64" s="333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78"/>
      <c r="X64" s="78"/>
      <c r="Y64" s="78"/>
      <c r="Z64" s="78"/>
      <c r="AA64" s="78"/>
      <c r="AB64" s="78"/>
      <c r="AC64" s="78"/>
      <c r="AD64" s="78"/>
    </row>
    <row r="65" spans="1:30" ht="12.75">
      <c r="A65" s="78"/>
      <c r="B65" s="78"/>
      <c r="C65" s="332"/>
      <c r="D65" s="333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78"/>
      <c r="X65" s="78"/>
      <c r="Y65" s="78"/>
      <c r="Z65" s="78"/>
      <c r="AA65" s="78"/>
      <c r="AB65" s="78"/>
      <c r="AC65" s="78"/>
      <c r="AD65" s="78"/>
    </row>
    <row r="66" spans="1:30" ht="12.75">
      <c r="A66" s="78"/>
      <c r="B66" s="78"/>
      <c r="C66" s="332"/>
      <c r="D66" s="333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78"/>
      <c r="X66" s="78"/>
      <c r="Y66" s="78"/>
      <c r="Z66" s="78"/>
      <c r="AA66" s="78"/>
      <c r="AB66" s="78"/>
      <c r="AC66" s="78"/>
      <c r="AD66" s="78"/>
    </row>
    <row r="67" spans="1:30" ht="12.75">
      <c r="A67" s="78"/>
      <c r="B67" s="78"/>
      <c r="C67" s="332"/>
      <c r="D67" s="333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78"/>
      <c r="X67" s="78"/>
      <c r="Y67" s="78"/>
      <c r="Z67" s="78"/>
      <c r="AA67" s="78"/>
      <c r="AB67" s="78"/>
      <c r="AC67" s="78"/>
      <c r="AD67" s="78"/>
    </row>
    <row r="68" spans="1:30" ht="12.75">
      <c r="A68" s="78"/>
      <c r="B68" s="78"/>
      <c r="C68" s="334"/>
      <c r="D68" s="335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</row>
    <row r="69" spans="1:30" ht="12.75">
      <c r="A69" s="78"/>
      <c r="B69" s="78"/>
      <c r="C69" s="334"/>
      <c r="D69" s="335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</row>
    <row r="70" spans="1:30" ht="12.75">
      <c r="A70" s="78"/>
      <c r="B70" s="78"/>
      <c r="C70" s="334"/>
      <c r="D70" s="335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</row>
    <row r="71" spans="1:30" ht="12.75">
      <c r="A71" s="78"/>
      <c r="B71" s="78"/>
      <c r="C71" s="334"/>
      <c r="D71" s="335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</row>
    <row r="72" spans="1:30" ht="12.75">
      <c r="A72" s="78"/>
      <c r="B72" s="78"/>
      <c r="C72" s="334"/>
      <c r="D72" s="335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</row>
    <row r="73" spans="1:30" ht="12.75">
      <c r="A73" s="78"/>
      <c r="B73" s="78"/>
      <c r="C73" s="334"/>
      <c r="D73" s="335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</row>
    <row r="74" spans="1:30" ht="12.75">
      <c r="A74" s="78"/>
      <c r="B74" s="78"/>
      <c r="C74" s="334"/>
      <c r="D74" s="335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</row>
    <row r="75" spans="1:30" ht="12.75">
      <c r="A75" s="78"/>
      <c r="B75" s="78"/>
      <c r="C75" s="334"/>
      <c r="D75" s="335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</row>
    <row r="76" spans="1:30" ht="12.75">
      <c r="A76" s="78"/>
      <c r="B76" s="78"/>
      <c r="C76" s="334"/>
      <c r="D76" s="335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</row>
    <row r="77" spans="1:30" ht="12.75">
      <c r="A77" s="78"/>
      <c r="B77" s="78"/>
      <c r="C77" s="334"/>
      <c r="D77" s="335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</row>
    <row r="78" spans="1:30" ht="12.75">
      <c r="A78" s="78"/>
      <c r="B78" s="78"/>
      <c r="C78" s="334"/>
      <c r="D78" s="335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</row>
    <row r="79" spans="1:30" ht="12.75">
      <c r="A79" s="78"/>
      <c r="B79" s="78"/>
      <c r="C79" s="334"/>
      <c r="D79" s="335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</row>
    <row r="80" spans="1:30" ht="12.75">
      <c r="A80" s="78"/>
      <c r="B80" s="78"/>
      <c r="C80" s="334"/>
      <c r="D80" s="335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</row>
    <row r="81" spans="1:30" ht="12.75">
      <c r="A81" s="78"/>
      <c r="B81" s="78"/>
      <c r="C81" s="334"/>
      <c r="D81" s="335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</row>
    <row r="82" spans="1:30" ht="12.75">
      <c r="A82" s="78"/>
      <c r="B82" s="78"/>
      <c r="C82" s="334"/>
      <c r="D82" s="335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</row>
    <row r="83" spans="1:30" ht="12.75">
      <c r="A83" s="78"/>
      <c r="B83" s="78"/>
      <c r="C83" s="334"/>
      <c r="D83" s="335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</row>
    <row r="84" spans="1:30" ht="12.75">
      <c r="A84" s="78"/>
      <c r="B84" s="78"/>
      <c r="C84" s="334"/>
      <c r="D84" s="335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</row>
    <row r="85" spans="1:30" ht="12.75">
      <c r="A85" s="78"/>
      <c r="B85" s="78"/>
      <c r="C85" s="334"/>
      <c r="D85" s="335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</row>
    <row r="86" spans="1:30" ht="12.75">
      <c r="A86" s="78"/>
      <c r="B86" s="78"/>
      <c r="C86" s="334"/>
      <c r="D86" s="335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</row>
    <row r="87" spans="1:30" ht="12.75">
      <c r="A87" s="78"/>
      <c r="B87" s="78"/>
      <c r="C87" s="334"/>
      <c r="D87" s="335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</row>
    <row r="88" spans="1:30" ht="12.75">
      <c r="A88" s="78"/>
      <c r="B88" s="78"/>
      <c r="C88" s="334"/>
      <c r="D88" s="335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</row>
    <row r="89" spans="1:30" ht="12.75">
      <c r="A89" s="78"/>
      <c r="B89" s="78"/>
      <c r="C89" s="334"/>
      <c r="D89" s="335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</row>
    <row r="90" spans="1:30" ht="12.75">
      <c r="A90" s="78"/>
      <c r="B90" s="78"/>
      <c r="C90" s="334"/>
      <c r="D90" s="335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</row>
    <row r="91" spans="1:30" ht="12.75">
      <c r="A91" s="78"/>
      <c r="B91" s="78"/>
      <c r="C91" s="334"/>
      <c r="D91" s="335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</row>
    <row r="92" spans="1:30" ht="12.75">
      <c r="A92" s="78"/>
      <c r="B92" s="78"/>
      <c r="C92" s="334"/>
      <c r="D92" s="335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</row>
    <row r="93" spans="1:30" ht="12.75">
      <c r="A93" s="78"/>
      <c r="B93" s="78"/>
      <c r="C93" s="334"/>
      <c r="D93" s="335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</row>
    <row r="94" spans="1:30" ht="12.75">
      <c r="A94" s="78"/>
      <c r="B94" s="78"/>
      <c r="C94" s="334"/>
      <c r="D94" s="335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</row>
    <row r="95" spans="1:30" ht="12.75">
      <c r="A95" s="78"/>
      <c r="B95" s="78"/>
      <c r="C95" s="334"/>
      <c r="D95" s="335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</row>
    <row r="96" spans="1:30" ht="12.75">
      <c r="A96" s="78"/>
      <c r="B96" s="78"/>
      <c r="C96" s="334"/>
      <c r="D96" s="335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</row>
    <row r="97" spans="1:30" ht="12.75">
      <c r="A97" s="78"/>
      <c r="B97" s="78"/>
      <c r="C97" s="334"/>
      <c r="D97" s="335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</row>
    <row r="98" spans="1:30" ht="12.75">
      <c r="A98" s="78"/>
      <c r="B98" s="78"/>
      <c r="C98" s="334"/>
      <c r="D98" s="335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</row>
    <row r="99" spans="1:30" ht="12.75">
      <c r="A99" s="78"/>
      <c r="B99" s="78"/>
      <c r="C99" s="334"/>
      <c r="D99" s="335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</row>
    <row r="100" spans="1:30" ht="12.75">
      <c r="A100" s="78"/>
      <c r="B100" s="78"/>
      <c r="C100" s="334"/>
      <c r="D100" s="335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</row>
    <row r="101" spans="1:30" ht="12.75">
      <c r="A101" s="78"/>
      <c r="B101" s="78"/>
      <c r="C101" s="334"/>
      <c r="D101" s="335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</row>
    <row r="102" spans="1:30" ht="12.75">
      <c r="A102" s="78"/>
      <c r="B102" s="78"/>
      <c r="C102" s="334"/>
      <c r="D102" s="335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</row>
    <row r="103" spans="1:30" ht="12.75">
      <c r="A103" s="78"/>
      <c r="B103" s="78"/>
      <c r="C103" s="334"/>
      <c r="D103" s="335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</row>
    <row r="104" spans="1:30" ht="12.75">
      <c r="A104" s="78"/>
      <c r="B104" s="78"/>
      <c r="C104" s="334"/>
      <c r="D104" s="335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</row>
    <row r="105" spans="1:30" ht="12.75">
      <c r="A105" s="78"/>
      <c r="B105" s="78"/>
      <c r="C105" s="334"/>
      <c r="D105" s="335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</row>
    <row r="106" spans="1:30" ht="12.75">
      <c r="A106" s="78"/>
      <c r="B106" s="78"/>
      <c r="C106" s="334"/>
      <c r="D106" s="335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</row>
    <row r="107" spans="1:30" ht="12.75">
      <c r="A107" s="78"/>
      <c r="B107" s="78"/>
      <c r="C107" s="334"/>
      <c r="D107" s="335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</row>
    <row r="108" spans="1:30" ht="12.75">
      <c r="A108" s="78"/>
      <c r="B108" s="78"/>
      <c r="C108" s="334"/>
      <c r="D108" s="335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</row>
    <row r="109" spans="1:30" ht="12.75">
      <c r="A109" s="78"/>
      <c r="B109" s="78"/>
      <c r="C109" s="334"/>
      <c r="D109" s="335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</row>
    <row r="110" spans="1:30" ht="12.75">
      <c r="A110" s="78"/>
      <c r="B110" s="78"/>
      <c r="C110" s="334"/>
      <c r="D110" s="335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</row>
    <row r="111" spans="1:30" ht="12.75">
      <c r="A111" s="78"/>
      <c r="B111" s="78"/>
      <c r="C111" s="334"/>
      <c r="D111" s="335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</row>
    <row r="112" spans="1:30" ht="12.75">
      <c r="A112" s="78"/>
      <c r="B112" s="78"/>
      <c r="C112" s="334"/>
      <c r="D112" s="335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</row>
    <row r="113" spans="1:30" ht="12.75">
      <c r="A113" s="78"/>
      <c r="B113" s="78"/>
      <c r="C113" s="334"/>
      <c r="D113" s="335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</row>
    <row r="114" spans="1:30" ht="12.75">
      <c r="A114" s="78"/>
      <c r="B114" s="78"/>
      <c r="C114" s="334"/>
      <c r="D114" s="335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</row>
    <row r="115" spans="1:30" ht="12.75">
      <c r="A115" s="78"/>
      <c r="B115" s="78"/>
      <c r="C115" s="334"/>
      <c r="D115" s="335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</row>
    <row r="116" spans="1:30" ht="12.75">
      <c r="A116" s="78"/>
      <c r="B116" s="78"/>
      <c r="C116" s="334"/>
      <c r="D116" s="335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</row>
    <row r="117" spans="1:30" ht="12.75">
      <c r="A117" s="78"/>
      <c r="B117" s="78"/>
      <c r="C117" s="334"/>
      <c r="D117" s="335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</row>
    <row r="118" spans="1:30" ht="12.75">
      <c r="A118" s="78"/>
      <c r="B118" s="78"/>
      <c r="C118" s="334"/>
      <c r="D118" s="335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</row>
    <row r="119" spans="1:30" ht="12.75">
      <c r="A119" s="78"/>
      <c r="B119" s="78"/>
      <c r="C119" s="334"/>
      <c r="D119" s="335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</row>
    <row r="120" spans="1:30" ht="12.75">
      <c r="A120" s="78"/>
      <c r="B120" s="78"/>
      <c r="C120" s="334"/>
      <c r="D120" s="335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</row>
    <row r="121" spans="1:30" ht="12.75">
      <c r="A121" s="78"/>
      <c r="B121" s="78"/>
      <c r="C121" s="334"/>
      <c r="D121" s="335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</row>
    <row r="122" spans="1:30" ht="12.75">
      <c r="A122" s="78"/>
      <c r="B122" s="78"/>
      <c r="C122" s="334"/>
      <c r="D122" s="335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</row>
    <row r="123" spans="1:30" ht="12.75">
      <c r="A123" s="78"/>
      <c r="B123" s="78"/>
      <c r="C123" s="334"/>
      <c r="D123" s="335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</row>
    <row r="124" spans="1:30" ht="12.75">
      <c r="A124" s="78"/>
      <c r="B124" s="78"/>
      <c r="C124" s="334"/>
      <c r="D124" s="335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</row>
    <row r="125" spans="1:30" ht="12.75">
      <c r="A125" s="78"/>
      <c r="B125" s="78"/>
      <c r="C125" s="334"/>
      <c r="D125" s="335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</row>
    <row r="126" spans="23:30" ht="12.75">
      <c r="W126" s="78"/>
      <c r="X126" s="78"/>
      <c r="Y126" s="78"/>
      <c r="Z126" s="78"/>
      <c r="AA126" s="78"/>
      <c r="AB126" s="78"/>
      <c r="AC126" s="78"/>
      <c r="AD126" s="78"/>
    </row>
    <row r="127" spans="23:30" ht="12.75">
      <c r="W127" s="78"/>
      <c r="X127" s="78"/>
      <c r="Y127" s="78"/>
      <c r="Z127" s="78"/>
      <c r="AA127" s="78"/>
      <c r="AB127" s="78"/>
      <c r="AC127" s="78"/>
      <c r="AD127" s="78"/>
    </row>
    <row r="128" spans="23:30" ht="12.75">
      <c r="W128" s="78"/>
      <c r="X128" s="78"/>
      <c r="Y128" s="78"/>
      <c r="Z128" s="78"/>
      <c r="AA128" s="78"/>
      <c r="AB128" s="78"/>
      <c r="AC128" s="78"/>
      <c r="AD128" s="78"/>
    </row>
    <row r="129" spans="23:30" ht="12.75">
      <c r="W129" s="78"/>
      <c r="X129" s="78"/>
      <c r="Y129" s="78"/>
      <c r="Z129" s="78"/>
      <c r="AA129" s="78"/>
      <c r="AB129" s="78"/>
      <c r="AC129" s="78"/>
      <c r="AD129" s="78"/>
    </row>
    <row r="130" spans="23:30" ht="12.75">
      <c r="W130" s="78"/>
      <c r="X130" s="78"/>
      <c r="Y130" s="78"/>
      <c r="Z130" s="78"/>
      <c r="AA130" s="78"/>
      <c r="AB130" s="78"/>
      <c r="AC130" s="78"/>
      <c r="AD130" s="78"/>
    </row>
    <row r="131" spans="23:30" ht="12.75">
      <c r="W131" s="78"/>
      <c r="X131" s="78"/>
      <c r="Y131" s="78"/>
      <c r="Z131" s="78"/>
      <c r="AA131" s="78"/>
      <c r="AB131" s="78"/>
      <c r="AC131" s="78"/>
      <c r="AD131" s="78"/>
    </row>
    <row r="132" spans="23:30" ht="12.75">
      <c r="W132" s="78"/>
      <c r="X132" s="78"/>
      <c r="Y132" s="78"/>
      <c r="Z132" s="78"/>
      <c r="AA132" s="78"/>
      <c r="AB132" s="78"/>
      <c r="AC132" s="78"/>
      <c r="AD132" s="78"/>
    </row>
    <row r="133" spans="23:30" ht="12.75">
      <c r="W133" s="78"/>
      <c r="X133" s="78"/>
      <c r="Y133" s="78"/>
      <c r="Z133" s="78"/>
      <c r="AA133" s="78"/>
      <c r="AB133" s="78"/>
      <c r="AC133" s="78"/>
      <c r="AD133" s="78"/>
    </row>
    <row r="134" spans="23:30" ht="12.75">
      <c r="W134" s="78"/>
      <c r="X134" s="78"/>
      <c r="Y134" s="78"/>
      <c r="Z134" s="78"/>
      <c r="AA134" s="78"/>
      <c r="AB134" s="78"/>
      <c r="AC134" s="78"/>
      <c r="AD134" s="78"/>
    </row>
    <row r="135" spans="23:30" ht="12.75">
      <c r="W135" s="78"/>
      <c r="X135" s="78"/>
      <c r="Y135" s="78"/>
      <c r="Z135" s="78"/>
      <c r="AA135" s="78"/>
      <c r="AB135" s="78"/>
      <c r="AC135" s="78"/>
      <c r="AD135" s="78"/>
    </row>
    <row r="136" spans="23:30" ht="12.75">
      <c r="W136" s="78"/>
      <c r="X136" s="78"/>
      <c r="Y136" s="78"/>
      <c r="Z136" s="78"/>
      <c r="AA136" s="78"/>
      <c r="AB136" s="78"/>
      <c r="AC136" s="78"/>
      <c r="AD136" s="78"/>
    </row>
    <row r="137" spans="23:30" ht="12.75">
      <c r="W137" s="78"/>
      <c r="X137" s="78"/>
      <c r="Y137" s="78"/>
      <c r="Z137" s="78"/>
      <c r="AA137" s="78"/>
      <c r="AB137" s="78"/>
      <c r="AC137" s="78"/>
      <c r="AD137" s="78"/>
    </row>
    <row r="138" spans="23:30" ht="12.75">
      <c r="W138" s="78"/>
      <c r="X138" s="78"/>
      <c r="Y138" s="78"/>
      <c r="Z138" s="78"/>
      <c r="AA138" s="78"/>
      <c r="AB138" s="78"/>
      <c r="AC138" s="78"/>
      <c r="AD138" s="78"/>
    </row>
    <row r="139" spans="23:30" ht="12.75">
      <c r="W139" s="78"/>
      <c r="X139" s="78"/>
      <c r="Y139" s="78"/>
      <c r="Z139" s="78"/>
      <c r="AA139" s="78"/>
      <c r="AB139" s="78"/>
      <c r="AC139" s="78"/>
      <c r="AD139" s="78"/>
    </row>
    <row r="140" spans="23:30" ht="12.75">
      <c r="W140" s="78"/>
      <c r="X140" s="78"/>
      <c r="Y140" s="78"/>
      <c r="Z140" s="78"/>
      <c r="AA140" s="78"/>
      <c r="AB140" s="78"/>
      <c r="AC140" s="78"/>
      <c r="AD140" s="78"/>
    </row>
    <row r="141" spans="23:30" ht="12.75">
      <c r="W141" s="78"/>
      <c r="X141" s="78"/>
      <c r="Y141" s="78"/>
      <c r="Z141" s="78"/>
      <c r="AA141" s="78"/>
      <c r="AB141" s="78"/>
      <c r="AC141" s="78"/>
      <c r="AD141" s="78"/>
    </row>
    <row r="142" spans="23:30" ht="12.75">
      <c r="W142" s="78"/>
      <c r="X142" s="78"/>
      <c r="Y142" s="78"/>
      <c r="Z142" s="78"/>
      <c r="AA142" s="78"/>
      <c r="AB142" s="78"/>
      <c r="AC142" s="78"/>
      <c r="AD142" s="78"/>
    </row>
    <row r="143" spans="23:30" ht="12.75">
      <c r="W143" s="78"/>
      <c r="X143" s="78"/>
      <c r="Y143" s="78"/>
      <c r="Z143" s="78"/>
      <c r="AA143" s="78"/>
      <c r="AB143" s="78"/>
      <c r="AC143" s="78"/>
      <c r="AD143" s="78"/>
    </row>
    <row r="144" spans="23:30" ht="12.75">
      <c r="W144" s="78"/>
      <c r="X144" s="78"/>
      <c r="Y144" s="78"/>
      <c r="Z144" s="78"/>
      <c r="AA144" s="78"/>
      <c r="AB144" s="78"/>
      <c r="AC144" s="78"/>
      <c r="AD144" s="78"/>
    </row>
    <row r="145" spans="23:30" ht="12.75">
      <c r="W145" s="78"/>
      <c r="X145" s="78"/>
      <c r="Y145" s="78"/>
      <c r="Z145" s="78"/>
      <c r="AA145" s="78"/>
      <c r="AB145" s="78"/>
      <c r="AC145" s="78"/>
      <c r="AD145" s="78"/>
    </row>
    <row r="146" spans="23:30" ht="12.75">
      <c r="W146" s="78"/>
      <c r="X146" s="78"/>
      <c r="Y146" s="78"/>
      <c r="Z146" s="78"/>
      <c r="AA146" s="78"/>
      <c r="AB146" s="78"/>
      <c r="AC146" s="78"/>
      <c r="AD146" s="78"/>
    </row>
    <row r="147" spans="23:30" ht="12.75">
      <c r="W147" s="78"/>
      <c r="X147" s="78"/>
      <c r="Y147" s="78"/>
      <c r="Z147" s="78"/>
      <c r="AA147" s="78"/>
      <c r="AB147" s="78"/>
      <c r="AC147" s="78"/>
      <c r="AD147" s="78"/>
    </row>
  </sheetData>
  <sheetProtection formatCells="0"/>
  <mergeCells count="20">
    <mergeCell ref="C9:D9"/>
    <mergeCell ref="R7:R8"/>
    <mergeCell ref="C1:D1"/>
    <mergeCell ref="L7:O7"/>
    <mergeCell ref="S7:S8"/>
    <mergeCell ref="F2:M2"/>
    <mergeCell ref="E4:L4"/>
    <mergeCell ref="C7:D8"/>
    <mergeCell ref="E7:H7"/>
    <mergeCell ref="E3:L3"/>
    <mergeCell ref="L40:O40"/>
    <mergeCell ref="G40:J40"/>
    <mergeCell ref="R2:S2"/>
    <mergeCell ref="R6:S6"/>
    <mergeCell ref="K39:O39"/>
    <mergeCell ref="P7:Q7"/>
    <mergeCell ref="I7:J7"/>
    <mergeCell ref="K7:K8"/>
    <mergeCell ref="E5:L5"/>
    <mergeCell ref="Q40:R40"/>
  </mergeCells>
  <hyperlinks>
    <hyperlink ref="C1" location="FIRMA!A1" display="ЗАГЛАВНА СТР."/>
  </hyperlinks>
  <printOptions/>
  <pageMargins left="0.2" right="0.2" top="0.2" bottom="0.22" header="0.511811023622047" footer="0.15748031496063"/>
  <pageSetup blackAndWhite="1" horizontalDpi="600" verticalDpi="600" orientation="landscape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Todorov Marinov</dc:creator>
  <cp:keywords/>
  <dc:description/>
  <cp:lastModifiedBy>User</cp:lastModifiedBy>
  <cp:lastPrinted>2020-07-16T09:32:34Z</cp:lastPrinted>
  <dcterms:created xsi:type="dcterms:W3CDTF">2001-03-15T11:27:04Z</dcterms:created>
  <dcterms:modified xsi:type="dcterms:W3CDTF">2020-07-16T12:43:53Z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